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0" windowWidth="8610" windowHeight="8190" activeTab="0"/>
  </bookViews>
  <sheets>
    <sheet name="oceny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<sst xmlns="http://schemas.openxmlformats.org/spreadsheetml/2006/main" count="143" uniqueCount="138">
  <si>
    <t>Lp.</t>
  </si>
  <si>
    <t>Nazwisko i imię</t>
  </si>
  <si>
    <t>ocena</t>
  </si>
  <si>
    <t>razem:</t>
  </si>
  <si>
    <t>NET</t>
  </si>
  <si>
    <t>f(NET)</t>
  </si>
  <si>
    <t>%</t>
  </si>
  <si>
    <t>Coll. A</t>
  </si>
  <si>
    <t>Coll. B</t>
  </si>
  <si>
    <t>---</t>
  </si>
  <si>
    <t>"0"</t>
  </si>
  <si>
    <t>"1"</t>
  </si>
  <si>
    <t>Burlaga Filip</t>
  </si>
  <si>
    <t>Cholewiński Mateusz</t>
  </si>
  <si>
    <t>Chrząstowski Krzysztof</t>
  </si>
  <si>
    <t>Mostowy Maciej</t>
  </si>
  <si>
    <t>Ostoja-Chyżyńska Magdalena</t>
  </si>
  <si>
    <t>Derehajło Paweł</t>
  </si>
  <si>
    <t>Jakubowski Michał</t>
  </si>
  <si>
    <t>Garbarczyk Agata</t>
  </si>
  <si>
    <t>Topolski Dariusz</t>
  </si>
  <si>
    <t>Sztolcman Michał</t>
  </si>
  <si>
    <t>s</t>
  </si>
  <si>
    <t>labs [punkty]</t>
  </si>
  <si>
    <t>all</t>
  </si>
  <si>
    <t>prop.</t>
  </si>
  <si>
    <t>ocena (labs)</t>
  </si>
  <si>
    <t>Koltermann Maciej</t>
  </si>
  <si>
    <t>Wasilewski Michał</t>
  </si>
  <si>
    <t>max</t>
  </si>
  <si>
    <t>min</t>
  </si>
  <si>
    <t>średnia</t>
  </si>
  <si>
    <t>mediana</t>
  </si>
  <si>
    <t>odchylenie</t>
  </si>
  <si>
    <t>l.osób</t>
  </si>
  <si>
    <t>Kucharski Maciej</t>
  </si>
  <si>
    <t>ocena "0"</t>
  </si>
  <si>
    <t>ocena "1"</t>
  </si>
  <si>
    <t>prop. ocena</t>
  </si>
  <si>
    <t>"IX"</t>
  </si>
  <si>
    <t>ocena "IX"</t>
  </si>
  <si>
    <t>Kiersnowski Radosław</t>
  </si>
  <si>
    <t>Ostrowska Katarzyna</t>
  </si>
  <si>
    <t>Dubczyński Adam</t>
  </si>
  <si>
    <t>Kostadinow Paweł</t>
  </si>
  <si>
    <t>Doliński Stanisław</t>
  </si>
  <si>
    <t>Gorzkowicz Piotr</t>
  </si>
  <si>
    <t>Koncki Wiktor</t>
  </si>
  <si>
    <t>Kostkiewicz Jakub</t>
  </si>
  <si>
    <t>Rocka Marta</t>
  </si>
  <si>
    <t>Słoniewski Kamil</t>
  </si>
  <si>
    <t>Stępnik Adam</t>
  </si>
  <si>
    <t>Zakrzewski Tomasz</t>
  </si>
  <si>
    <t>Baranowski Witold</t>
  </si>
  <si>
    <t>Bialuk Konrad</t>
  </si>
  <si>
    <t>Cichocki Robert</t>
  </si>
  <si>
    <t>Faron Bartłomiej</t>
  </si>
  <si>
    <t>Głasek Adrian</t>
  </si>
  <si>
    <t>Głowacki Michał</t>
  </si>
  <si>
    <t>Godwod Jan</t>
  </si>
  <si>
    <t>Graczyk Hubert</t>
  </si>
  <si>
    <t>Jankowski Piotr</t>
  </si>
  <si>
    <t>Jeznach Mateusz</t>
  </si>
  <si>
    <t>Konopka Zuzanna</t>
  </si>
  <si>
    <t>Kopalko Piotr</t>
  </si>
  <si>
    <t>Kozioł Lech</t>
  </si>
  <si>
    <t>Kupiec Grzegorz</t>
  </si>
  <si>
    <t>Lichtarski Bartłomiej</t>
  </si>
  <si>
    <t>Maj Krzysztof</t>
  </si>
  <si>
    <t>Maziarz Igor</t>
  </si>
  <si>
    <t>Miksa Krzysztof</t>
  </si>
  <si>
    <t>Nowosielski Grzegorz</t>
  </si>
  <si>
    <t>Ostrowski Piotr</t>
  </si>
  <si>
    <t>Pachnik Michał</t>
  </si>
  <si>
    <t>Podgórski Konrad</t>
  </si>
  <si>
    <t>Popiołek Grzegorz</t>
  </si>
  <si>
    <t>Raczyński Paweł</t>
  </si>
  <si>
    <t>Radosz Jarosław</t>
  </si>
  <si>
    <t>Ruszlewski Paweł</t>
  </si>
  <si>
    <t>Sajecki Adrian</t>
  </si>
  <si>
    <t>Skorupski Robert</t>
  </si>
  <si>
    <t>Skowron Jakub</t>
  </si>
  <si>
    <t>Sobański Mateusz</t>
  </si>
  <si>
    <t>Sobczak Piotr</t>
  </si>
  <si>
    <t>Suchecki Radosław</t>
  </si>
  <si>
    <t>Szymański Radosław</t>
  </si>
  <si>
    <t>Wal Michał</t>
  </si>
  <si>
    <t>Zegarski Michał</t>
  </si>
  <si>
    <t>Gago Piotr*</t>
  </si>
  <si>
    <t>Więch Tomasz*</t>
  </si>
  <si>
    <t>Czarnecki Łukasz*</t>
  </si>
  <si>
    <t>Kobyliński Łukasz*</t>
  </si>
  <si>
    <t>Jakuszko Marcin*</t>
  </si>
  <si>
    <t>Dworak Arkadiusz*</t>
  </si>
  <si>
    <t>Zakrzewski Tomasz*</t>
  </si>
  <si>
    <t>Poterała Dawid*</t>
  </si>
  <si>
    <t>Gładek Łukasz*</t>
  </si>
  <si>
    <t>Szlezyngier Karol*</t>
  </si>
  <si>
    <t>Przybysz Tomasz*</t>
  </si>
  <si>
    <t>Niewczas Jakub*</t>
  </si>
  <si>
    <t>Dziobkowski Artur*</t>
  </si>
  <si>
    <t>Towcik Aleksander*</t>
  </si>
  <si>
    <t>Kwit Przemysław*</t>
  </si>
  <si>
    <t>Pasławska Aneta*</t>
  </si>
  <si>
    <t>Ślefarski Mikołaj*</t>
  </si>
  <si>
    <t>Czapla Grzegorz*</t>
  </si>
  <si>
    <t>Leszko Łukasz*</t>
  </si>
  <si>
    <t>Anwajler Łukasz*</t>
  </si>
  <si>
    <t>Kociniak Monika*</t>
  </si>
  <si>
    <t>Kwiatkowski Krzysztof*</t>
  </si>
  <si>
    <t>Skowera Rafał*</t>
  </si>
  <si>
    <t>Lubelski Michał*</t>
  </si>
  <si>
    <t>Kowalski Michał*</t>
  </si>
  <si>
    <t>Chmielewski Piotr*</t>
  </si>
  <si>
    <t>Wojciechowski Borys*</t>
  </si>
  <si>
    <t>Jarząb Łukasz*</t>
  </si>
  <si>
    <t>Ślipiec Dorian*</t>
  </si>
  <si>
    <t>Zdzborski Nikodem *</t>
  </si>
  <si>
    <t>Bieńkowski Mikołaj*</t>
  </si>
  <si>
    <t>Dubaj Andrzej*</t>
  </si>
  <si>
    <t>Świdzikowski Michał ©</t>
  </si>
  <si>
    <t>Kacprzyński Krzysztof ©</t>
  </si>
  <si>
    <t>Ejza Paweł ©</t>
  </si>
  <si>
    <t xml:space="preserve">Peńsko Adrian </t>
  </si>
  <si>
    <t>Jankowski Piotr* (?)</t>
  </si>
  <si>
    <t>Bąkiewicz Paweł* +</t>
  </si>
  <si>
    <t>Machlaj Filip +</t>
  </si>
  <si>
    <t>Olszewski Grzegorz +</t>
  </si>
  <si>
    <t>Wiszowaty Łukasz* +</t>
  </si>
  <si>
    <t>Wójcicki Marcin* +</t>
  </si>
  <si>
    <t>Milewski Robert* +</t>
  </si>
  <si>
    <t>Grochowski Konrad +</t>
  </si>
  <si>
    <t>Więckowski Michał +</t>
  </si>
  <si>
    <t>Georgiew Filip* +</t>
  </si>
  <si>
    <t>Lipski Karol*  +</t>
  </si>
  <si>
    <t>punkty</t>
  </si>
  <si>
    <t>l. osób</t>
  </si>
  <si>
    <t>Kemnitz Maciej*+1   + uw.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</si>
</sst>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%"/>
  </numFmts>
  <fonts count="47">
    <font>
      <sz val="10"/>
      <name val="Arial"/>
      <family val="0"/>
    </font>
    <font>
      <b/>
      <sz val="11"/>
      <name val="Tahoma"/>
      <family val="2"/>
    </font>
    <font>
      <sz val="11"/>
      <name val="Bookman Old Style"/>
      <family val="1"/>
    </font>
    <font>
      <b/>
      <sz val="11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1"/>
      <name val="Wingdings"/>
      <family val="0"/>
    </font>
    <font>
      <sz val="10"/>
      <color indexed="55"/>
      <name val="Arial"/>
      <family val="2"/>
    </font>
    <font>
      <b/>
      <sz val="11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2" fontId="3" fillId="0" borderId="15" xfId="0" applyNumberFormat="1" applyFont="1" applyBorder="1" applyAlignment="1" applyProtection="1">
      <alignment horizontal="center"/>
      <protection/>
    </xf>
    <xf numFmtId="2" fontId="3" fillId="34" borderId="15" xfId="0" applyNumberFormat="1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right"/>
      <protection/>
    </xf>
    <xf numFmtId="2" fontId="3" fillId="33" borderId="17" xfId="0" applyNumberFormat="1" applyFont="1" applyFill="1" applyBorder="1" applyAlignment="1" applyProtection="1">
      <alignment horizontal="center"/>
      <protection/>
    </xf>
    <xf numFmtId="2" fontId="3" fillId="0" borderId="1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164" fontId="3" fillId="35" borderId="0" xfId="0" applyNumberFormat="1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2" fontId="3" fillId="0" borderId="21" xfId="0" applyNumberFormat="1" applyFont="1" applyBorder="1" applyAlignment="1" applyProtection="1">
      <alignment horizontal="center"/>
      <protection/>
    </xf>
    <xf numFmtId="2" fontId="3" fillId="34" borderId="21" xfId="0" applyNumberFormat="1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/>
      <protection/>
    </xf>
    <xf numFmtId="0" fontId="2" fillId="36" borderId="23" xfId="0" applyFont="1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36" borderId="15" xfId="0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10" fontId="3" fillId="0" borderId="15" xfId="0" applyNumberFormat="1" applyFont="1" applyBorder="1" applyAlignment="1" applyProtection="1">
      <alignment horizontal="center"/>
      <protection/>
    </xf>
    <xf numFmtId="10" fontId="3" fillId="34" borderId="15" xfId="0" applyNumberFormat="1" applyFont="1" applyFill="1" applyBorder="1" applyAlignment="1" applyProtection="1">
      <alignment horizontal="center"/>
      <protection/>
    </xf>
    <xf numFmtId="2" fontId="3" fillId="37" borderId="0" xfId="0" applyNumberFormat="1" applyFont="1" applyFill="1" applyAlignment="1" applyProtection="1">
      <alignment horizontal="center"/>
      <protection/>
    </xf>
    <xf numFmtId="10" fontId="3" fillId="33" borderId="17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 quotePrefix="1">
      <alignment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164" fontId="3" fillId="35" borderId="15" xfId="0" applyNumberFormat="1" applyFont="1" applyFill="1" applyBorder="1" applyAlignment="1" applyProtection="1">
      <alignment horizontal="center"/>
      <protection/>
    </xf>
    <xf numFmtId="164" fontId="3" fillId="38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2" fontId="3" fillId="0" borderId="21" xfId="0" applyNumberFormat="1" applyFont="1" applyBorder="1" applyAlignment="1" applyProtection="1">
      <alignment horizontal="right"/>
      <protection/>
    </xf>
    <xf numFmtId="2" fontId="3" fillId="34" borderId="21" xfId="0" applyNumberFormat="1" applyFont="1" applyFill="1" applyBorder="1" applyAlignment="1" applyProtection="1">
      <alignment horizontal="right"/>
      <protection/>
    </xf>
    <xf numFmtId="2" fontId="3" fillId="33" borderId="17" xfId="0" applyNumberFormat="1" applyFont="1" applyFill="1" applyBorder="1" applyAlignment="1" applyProtection="1">
      <alignment horizontal="right"/>
      <protection/>
    </xf>
    <xf numFmtId="0" fontId="2" fillId="34" borderId="14" xfId="0" applyFont="1" applyFill="1" applyBorder="1" applyAlignment="1">
      <alignment/>
    </xf>
    <xf numFmtId="0" fontId="8" fillId="0" borderId="0" xfId="0" applyFont="1" applyAlignment="1" applyProtection="1">
      <alignment horizontal="center"/>
      <protection/>
    </xf>
    <xf numFmtId="10" fontId="0" fillId="0" borderId="0" xfId="0" applyNumberFormat="1" applyAlignment="1" applyProtection="1">
      <alignment/>
      <protection/>
    </xf>
    <xf numFmtId="0" fontId="1" fillId="39" borderId="24" xfId="0" applyFont="1" applyFill="1" applyBorder="1" applyAlignment="1" applyProtection="1">
      <alignment horizontal="center" vertical="center" wrapText="1"/>
      <protection/>
    </xf>
    <xf numFmtId="0" fontId="1" fillId="40" borderId="2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10" fontId="3" fillId="0" borderId="18" xfId="0" applyNumberFormat="1" applyFont="1" applyBorder="1" applyAlignment="1" applyProtection="1">
      <alignment horizontal="center"/>
      <protection/>
    </xf>
    <xf numFmtId="10" fontId="3" fillId="34" borderId="25" xfId="0" applyNumberFormat="1" applyFont="1" applyFill="1" applyBorder="1" applyAlignment="1" applyProtection="1">
      <alignment horizontal="center"/>
      <protection/>
    </xf>
    <xf numFmtId="10" fontId="3" fillId="0" borderId="25" xfId="0" applyNumberFormat="1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9" fontId="3" fillId="0" borderId="18" xfId="0" applyNumberFormat="1" applyFont="1" applyBorder="1" applyAlignment="1" applyProtection="1">
      <alignment horizontal="center"/>
      <protection/>
    </xf>
    <xf numFmtId="9" fontId="3" fillId="34" borderId="15" xfId="0" applyNumberFormat="1" applyFont="1" applyFill="1" applyBorder="1" applyAlignment="1" applyProtection="1">
      <alignment horizontal="center"/>
      <protection/>
    </xf>
    <xf numFmtId="9" fontId="3" fillId="0" borderId="15" xfId="0" applyNumberFormat="1" applyFont="1" applyBorder="1" applyAlignment="1" applyProtection="1">
      <alignment horizontal="center"/>
      <protection/>
    </xf>
    <xf numFmtId="164" fontId="3" fillId="38" borderId="15" xfId="0" applyNumberFormat="1" applyFont="1" applyFill="1" applyBorder="1" applyAlignment="1" applyProtection="1" quotePrefix="1">
      <alignment horizontal="center"/>
      <protection/>
    </xf>
    <xf numFmtId="0" fontId="0" fillId="41" borderId="0" xfId="0" applyFill="1" applyAlignment="1">
      <alignment/>
    </xf>
    <xf numFmtId="0" fontId="2" fillId="41" borderId="15" xfId="0" applyFont="1" applyFill="1" applyBorder="1" applyAlignment="1">
      <alignment horizontal="center"/>
    </xf>
    <xf numFmtId="0" fontId="2" fillId="41" borderId="15" xfId="0" applyFont="1" applyFill="1" applyBorder="1" applyAlignment="1">
      <alignment/>
    </xf>
    <xf numFmtId="2" fontId="3" fillId="41" borderId="0" xfId="0" applyNumberFormat="1" applyFont="1" applyFill="1" applyAlignment="1">
      <alignment horizontal="center"/>
    </xf>
    <xf numFmtId="164" fontId="3" fillId="41" borderId="15" xfId="0" applyNumberFormat="1" applyFont="1" applyFill="1" applyBorder="1" applyAlignment="1">
      <alignment horizontal="center"/>
    </xf>
    <xf numFmtId="0" fontId="10" fillId="41" borderId="21" xfId="0" applyFont="1" applyFill="1" applyBorder="1" applyAlignment="1">
      <alignment/>
    </xf>
    <xf numFmtId="2" fontId="2" fillId="41" borderId="25" xfId="0" applyNumberFormat="1" applyFont="1" applyFill="1" applyBorder="1" applyAlignment="1">
      <alignment horizontal="center"/>
    </xf>
    <xf numFmtId="0" fontId="2" fillId="36" borderId="21" xfId="0" applyFont="1" applyFill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2" fontId="3" fillId="34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3" fillId="33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41" borderId="15" xfId="0" applyFont="1" applyFill="1" applyBorder="1" applyAlignment="1">
      <alignment/>
    </xf>
    <xf numFmtId="0" fontId="0" fillId="33" borderId="27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1" fontId="0" fillId="0" borderId="0" xfId="0" applyNumberFormat="1" applyAlignment="1" applyProtection="1">
      <alignment horizontal="right"/>
      <protection/>
    </xf>
    <xf numFmtId="170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2" fontId="12" fillId="42" borderId="15" xfId="0" applyNumberFormat="1" applyFont="1" applyFill="1" applyBorder="1" applyAlignment="1" applyProtection="1">
      <alignment horizontal="center"/>
      <protection/>
    </xf>
    <xf numFmtId="0" fontId="1" fillId="43" borderId="2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B613D"/>
      <rgbColor rgb="00666699"/>
      <rgbColor rgb="00969696"/>
      <rgbColor rgb="00004A4A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J237"/>
  <sheetViews>
    <sheetView tabSelected="1" zoomScalePageLayoutView="0" workbookViewId="0" topLeftCell="A1">
      <pane xSplit="10" ySplit="7" topLeftCell="K1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38" sqref="K38"/>
    </sheetView>
  </sheetViews>
  <sheetFormatPr defaultColWidth="9.140625" defaultRowHeight="12.75"/>
  <cols>
    <col min="1" max="1" width="1.1484375" style="7" customWidth="1"/>
    <col min="2" max="2" width="5.8515625" style="7" customWidth="1"/>
    <col min="3" max="3" width="29.140625" style="7" customWidth="1"/>
    <col min="4" max="4" width="9.28125" style="16" customWidth="1"/>
    <col min="5" max="5" width="0.42578125" style="7" customWidth="1"/>
    <col min="6" max="6" width="11.28125" style="7" customWidth="1"/>
    <col min="7" max="7" width="9.140625" style="38" customWidth="1"/>
    <col min="8" max="8" width="10.8515625" style="7" bestFit="1" customWidth="1"/>
    <col min="9" max="9" width="9.8515625" style="7" customWidth="1"/>
    <col min="10" max="10" width="9.421875" style="7" customWidth="1"/>
    <col min="11" max="11" width="11.8515625" style="7" customWidth="1"/>
    <col min="12" max="12" width="8.7109375" style="7" customWidth="1"/>
    <col min="13" max="13" width="9.421875" style="7" customWidth="1"/>
    <col min="14" max="14" width="9.57421875" style="7" customWidth="1"/>
    <col min="15" max="15" width="9.421875" style="7" customWidth="1"/>
    <col min="16" max="16" width="9.28125" style="7" customWidth="1"/>
    <col min="17" max="17" width="2.421875" style="7" customWidth="1"/>
    <col min="18" max="18" width="10.7109375" style="7" customWidth="1"/>
    <col min="19" max="19" width="9.140625" style="7" customWidth="1"/>
    <col min="20" max="20" width="11.421875" style="7" customWidth="1"/>
    <col min="21" max="21" width="10.8515625" style="7" bestFit="1" customWidth="1"/>
    <col min="22" max="16384" width="9.140625" style="7" customWidth="1"/>
  </cols>
  <sheetData>
    <row r="1" spans="6:8" ht="12.75">
      <c r="F1" s="16" t="s">
        <v>34</v>
      </c>
      <c r="G1" s="74">
        <f>MAX($B8:$B123)-(COUNTBLANK(G8:G123)-8)</f>
        <v>60</v>
      </c>
      <c r="H1" s="74">
        <f>MAX($B8:$B123)-(COUNTBLANK(H8:H123)-8)</f>
        <v>33</v>
      </c>
    </row>
    <row r="2" spans="6:8" ht="12.75">
      <c r="F2" s="16" t="s">
        <v>33</v>
      </c>
      <c r="G2" s="39">
        <f>IF(G$1=0,"---",SQRT(VAR(G8:G123)))</f>
        <v>6.322296682296955</v>
      </c>
      <c r="H2" s="39">
        <f>IF(H$1=0,"---",SQRT(VAR(H8:H101)))</f>
        <v>6.256161277608787</v>
      </c>
    </row>
    <row r="3" spans="6:8" ht="12.75">
      <c r="F3" s="16" t="s">
        <v>32</v>
      </c>
      <c r="G3" s="39">
        <f>IF(G$1=0,"---",MEDIAN(G8:G123))</f>
        <v>7</v>
      </c>
      <c r="H3" s="39">
        <f>IF(H$1=0,"---",MEDIAN(H8:H123))</f>
        <v>13.5</v>
      </c>
    </row>
    <row r="4" spans="2:31" ht="12.75">
      <c r="B4" s="34" t="s">
        <v>9</v>
      </c>
      <c r="F4" s="16" t="s">
        <v>31</v>
      </c>
      <c r="G4" s="39">
        <f>IF(G$1=0,"---",AVERAGE(G8:G123))</f>
        <v>8.1595</v>
      </c>
      <c r="H4" s="39">
        <f>IF(H$1=0,"---",AVERAGE(H8:H123))</f>
        <v>12.143939393939394</v>
      </c>
      <c r="V4" s="75">
        <f>V6/$G$1</f>
        <v>0.43333333333333335</v>
      </c>
      <c r="W4" s="75">
        <f aca="true" t="shared" si="0" ref="W4:AE4">W6/$G$1</f>
        <v>0.36666666666666664</v>
      </c>
      <c r="X4" s="75">
        <f t="shared" si="0"/>
        <v>0.3333333333333333</v>
      </c>
      <c r="Y4" s="75">
        <f t="shared" si="0"/>
        <v>0.26666666666666666</v>
      </c>
      <c r="Z4" s="75">
        <f t="shared" si="0"/>
        <v>0.2</v>
      </c>
      <c r="AA4" s="75">
        <f t="shared" si="0"/>
        <v>0.2</v>
      </c>
      <c r="AB4" s="75">
        <f t="shared" si="0"/>
        <v>0.15</v>
      </c>
      <c r="AC4" s="75">
        <f t="shared" si="0"/>
        <v>0.08333333333333333</v>
      </c>
      <c r="AD4" s="75">
        <f t="shared" si="0"/>
        <v>0.06666666666666667</v>
      </c>
      <c r="AE4" s="75">
        <f t="shared" si="0"/>
        <v>0.05</v>
      </c>
    </row>
    <row r="5" spans="6:32" ht="12.75">
      <c r="F5" s="16" t="s">
        <v>29</v>
      </c>
      <c r="G5" s="39">
        <f>IF(G$1=0,"---",MAX(G8:G123))</f>
        <v>20</v>
      </c>
      <c r="H5" s="39">
        <f>IF(H$1=0,"---",MAX(H8:H123))</f>
        <v>21</v>
      </c>
      <c r="S5" s="45"/>
      <c r="V5" s="7">
        <v>10</v>
      </c>
      <c r="W5" s="7">
        <v>11</v>
      </c>
      <c r="X5" s="7">
        <v>12</v>
      </c>
      <c r="Y5" s="7">
        <v>13</v>
      </c>
      <c r="Z5" s="7">
        <v>14</v>
      </c>
      <c r="AA5" s="7">
        <v>15</v>
      </c>
      <c r="AB5" s="7">
        <v>16</v>
      </c>
      <c r="AC5" s="7">
        <v>17</v>
      </c>
      <c r="AD5" s="7">
        <v>18</v>
      </c>
      <c r="AE5" s="7">
        <v>19</v>
      </c>
      <c r="AF5" s="69" t="s">
        <v>135</v>
      </c>
    </row>
    <row r="6" spans="6:32" ht="12.75">
      <c r="F6" s="16" t="s">
        <v>30</v>
      </c>
      <c r="G6" s="39">
        <f>IF(G$1=0,"---",MIN(G8:G123))</f>
        <v>0</v>
      </c>
      <c r="H6" s="39">
        <f>IF(H$1=0,"---",MIN(H8:H123))</f>
        <v>0</v>
      </c>
      <c r="K6" s="44">
        <v>20</v>
      </c>
      <c r="L6" s="44">
        <v>20</v>
      </c>
      <c r="M6" s="44">
        <v>20</v>
      </c>
      <c r="V6" s="76">
        <f>SUM(V8:V123)</f>
        <v>26</v>
      </c>
      <c r="W6" s="76">
        <f>SUM(W8:W123)</f>
        <v>22</v>
      </c>
      <c r="X6" s="76">
        <f>SUM(X8:X123)</f>
        <v>20</v>
      </c>
      <c r="Y6" s="76">
        <f aca="true" t="shared" si="1" ref="Y6:AE6">SUM(Y8:Y123)</f>
        <v>16</v>
      </c>
      <c r="Z6" s="76">
        <f t="shared" si="1"/>
        <v>12</v>
      </c>
      <c r="AA6" s="76">
        <f t="shared" si="1"/>
        <v>12</v>
      </c>
      <c r="AB6" s="76">
        <f t="shared" si="1"/>
        <v>9</v>
      </c>
      <c r="AC6" s="76">
        <f t="shared" si="1"/>
        <v>5</v>
      </c>
      <c r="AD6" s="76">
        <f t="shared" si="1"/>
        <v>4</v>
      </c>
      <c r="AE6" s="76">
        <f t="shared" si="1"/>
        <v>3</v>
      </c>
      <c r="AF6" s="77" t="s">
        <v>136</v>
      </c>
    </row>
    <row r="7" spans="2:218" s="6" customFormat="1" ht="45" customHeight="1" thickBot="1">
      <c r="B7" s="2" t="s">
        <v>0</v>
      </c>
      <c r="C7" s="22" t="s">
        <v>1</v>
      </c>
      <c r="D7" s="4" t="s">
        <v>22</v>
      </c>
      <c r="E7" s="3"/>
      <c r="F7" s="17" t="s">
        <v>2</v>
      </c>
      <c r="G7" s="19" t="s">
        <v>7</v>
      </c>
      <c r="H7" s="5" t="s">
        <v>8</v>
      </c>
      <c r="I7" s="5" t="s">
        <v>26</v>
      </c>
      <c r="J7" s="5" t="s">
        <v>38</v>
      </c>
      <c r="K7" s="5" t="s">
        <v>10</v>
      </c>
      <c r="L7" s="5" t="s">
        <v>11</v>
      </c>
      <c r="M7" s="5" t="s">
        <v>39</v>
      </c>
      <c r="N7" s="46" t="s">
        <v>36</v>
      </c>
      <c r="O7" s="47" t="s">
        <v>37</v>
      </c>
      <c r="P7" s="79" t="s">
        <v>40</v>
      </c>
      <c r="R7" s="19" t="s">
        <v>23</v>
      </c>
      <c r="S7" s="5" t="s">
        <v>24</v>
      </c>
      <c r="T7" s="4" t="s">
        <v>6</v>
      </c>
      <c r="U7" s="35" t="s">
        <v>25</v>
      </c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</row>
    <row r="8" spans="2:31" ht="15">
      <c r="B8" s="8">
        <v>1</v>
      </c>
      <c r="C8" s="23" t="s">
        <v>107</v>
      </c>
      <c r="D8" s="26">
        <v>6204</v>
      </c>
      <c r="E8" s="15"/>
      <c r="F8" s="18">
        <f>IF(P8&lt;&gt;$B$4,P8,IF(O8&lt;&gt;$B$4,O8,IF(MAX(U8,N8)=0,$B$4,MAX(U8,N8))))</f>
        <v>3</v>
      </c>
      <c r="G8" s="40">
        <f>6+((1))</f>
        <v>7</v>
      </c>
      <c r="H8" s="15">
        <v>10</v>
      </c>
      <c r="I8" s="15">
        <v>3.5</v>
      </c>
      <c r="J8" s="15">
        <f>U8</f>
        <v>3</v>
      </c>
      <c r="K8" s="49"/>
      <c r="L8" s="53"/>
      <c r="M8" s="15"/>
      <c r="N8" s="36" t="str">
        <f aca="true" t="shared" si="2" ref="N8:N39">IF(AND($K8&gt;0.5,$K8&lt;=0.6),3,IF(AND($K8&gt;0.6,$K8&lt;=0.7),3.5,IF(AND($K8&gt;0.7,$K8&lt;=0.8),4,IF(AND($K8&gt;0.8,$K8&lt;=0.9),4.5,IF($K8&gt;0.9,5,"---")))))</f>
        <v>---</v>
      </c>
      <c r="O8" s="36" t="str">
        <f aca="true" t="shared" si="3" ref="O8:P11">IF(AND(L8&gt;0.5,L8&lt;=0.6),3,IF(AND(L8&gt;0.6,L8&lt;=0.7),3.5,IF(AND(L8&gt;0.7,L8&lt;=0.8),4,IF(AND(L8&gt;0.8,L8&lt;=0.9),4.5,IF(L8&gt;0.9,5,"---")))))</f>
        <v>---</v>
      </c>
      <c r="P8" s="36" t="str">
        <f t="shared" si="3"/>
        <v>---</v>
      </c>
      <c r="Q8" s="69"/>
      <c r="R8" s="10">
        <f aca="true" t="shared" si="4" ref="R8:R42">IF(I8=5,20,IF(I8=4.5,18,IF(I8=4,16,IF(I8=3.5,14,$B$4))))</f>
        <v>14</v>
      </c>
      <c r="S8" s="9">
        <f aca="true" t="shared" si="5" ref="S8:S39">G8+H8+IF(R8&lt;&gt;$B$4,R8,0)</f>
        <v>31</v>
      </c>
      <c r="T8" s="30">
        <f aca="true" t="shared" si="6" ref="T8:T18">IF($E$124&lt;&gt;0,S8/($E$124+$R$124),"---")</f>
        <v>0.5166666666666667</v>
      </c>
      <c r="U8" s="36">
        <f aca="true" t="shared" si="7" ref="U8:U18">IF(OR(T8=$B$4,R8=$B$4),"---",IF(AND(T8&gt;0.5,T8&lt;=0.6),3,IF(AND(T8&gt;0.6,T8&lt;=0.7),3.5,IF(AND(T8&gt;0.7,T8&lt;=0.8),4,IF(AND(T8&gt;0.8,T8&lt;=0.9),4.5,IF(T8&gt;0.9,5,"---"))))))</f>
        <v>3</v>
      </c>
      <c r="V8" s="69">
        <f aca="true" t="shared" si="8" ref="V8:V28">IF($G8&gt;V$5,1,0)</f>
        <v>0</v>
      </c>
      <c r="W8" s="69">
        <f aca="true" t="shared" si="9" ref="W8:AE27">IF($G8&gt;W$5,1,0)</f>
        <v>0</v>
      </c>
      <c r="X8" s="69">
        <f t="shared" si="9"/>
        <v>0</v>
      </c>
      <c r="Y8" s="69">
        <f t="shared" si="9"/>
        <v>0</v>
      </c>
      <c r="Z8" s="69">
        <f t="shared" si="9"/>
        <v>0</v>
      </c>
      <c r="AA8" s="69">
        <f t="shared" si="9"/>
        <v>0</v>
      </c>
      <c r="AB8" s="69">
        <f t="shared" si="9"/>
        <v>0</v>
      </c>
      <c r="AC8" s="69">
        <f t="shared" si="9"/>
        <v>0</v>
      </c>
      <c r="AD8" s="69">
        <f t="shared" si="9"/>
        <v>0</v>
      </c>
      <c r="AE8" s="69">
        <f t="shared" si="9"/>
        <v>0</v>
      </c>
    </row>
    <row r="9" spans="2:31" ht="15">
      <c r="B9" s="12"/>
      <c r="C9" s="24" t="s">
        <v>53</v>
      </c>
      <c r="D9" s="64">
        <v>6203</v>
      </c>
      <c r="E9" s="66"/>
      <c r="F9" s="37">
        <f>IF(P9&lt;&gt;$B$4,P9,IF(O9&lt;&gt;$B$4,O9,IF(MAX(U9,N9)=0,$B$4,MAX(U9,N9))))</f>
        <v>4</v>
      </c>
      <c r="G9" s="41">
        <v>13</v>
      </c>
      <c r="H9" s="11">
        <v>15</v>
      </c>
      <c r="I9" s="21">
        <v>4</v>
      </c>
      <c r="J9" s="11">
        <f>U9</f>
        <v>4</v>
      </c>
      <c r="K9" s="50"/>
      <c r="L9" s="54"/>
      <c r="M9" s="11"/>
      <c r="N9" s="37" t="str">
        <f t="shared" si="2"/>
        <v>---</v>
      </c>
      <c r="O9" s="37" t="str">
        <f t="shared" si="3"/>
        <v>---</v>
      </c>
      <c r="P9" s="37" t="str">
        <f t="shared" si="3"/>
        <v>---</v>
      </c>
      <c r="Q9" s="69"/>
      <c r="R9" s="11">
        <f t="shared" si="4"/>
        <v>16</v>
      </c>
      <c r="S9" s="32">
        <f t="shared" si="5"/>
        <v>44</v>
      </c>
      <c r="T9" s="31">
        <f t="shared" si="6"/>
        <v>0.7333333333333333</v>
      </c>
      <c r="U9" s="37">
        <f t="shared" si="7"/>
        <v>4</v>
      </c>
      <c r="V9" s="69">
        <f t="shared" si="8"/>
        <v>1</v>
      </c>
      <c r="W9" s="69">
        <f t="shared" si="9"/>
        <v>1</v>
      </c>
      <c r="X9" s="69">
        <f t="shared" si="9"/>
        <v>1</v>
      </c>
      <c r="Y9" s="69">
        <f t="shared" si="9"/>
        <v>0</v>
      </c>
      <c r="Z9" s="69">
        <f t="shared" si="9"/>
        <v>0</v>
      </c>
      <c r="AA9" s="69">
        <f t="shared" si="9"/>
        <v>0</v>
      </c>
      <c r="AB9" s="69">
        <f t="shared" si="9"/>
        <v>0</v>
      </c>
      <c r="AC9" s="69">
        <f t="shared" si="9"/>
        <v>0</v>
      </c>
      <c r="AD9" s="69">
        <f t="shared" si="9"/>
        <v>0</v>
      </c>
      <c r="AE9" s="69">
        <f t="shared" si="9"/>
        <v>0</v>
      </c>
    </row>
    <row r="10" spans="2:31" s="48" customFormat="1" ht="15">
      <c r="B10" s="8">
        <v>3</v>
      </c>
      <c r="C10" s="23" t="s">
        <v>125</v>
      </c>
      <c r="D10" s="65">
        <v>6180</v>
      </c>
      <c r="E10" s="67"/>
      <c r="F10" s="36">
        <f>IF(P10&lt;&gt;$B$4,P10,IF(O10&lt;&gt;$B$4,O10,IF(MAX(U10,N10)=0,$B$4,MAX(U10,N10))))</f>
        <v>3.5</v>
      </c>
      <c r="G10" s="40">
        <f>10+((1))</f>
        <v>11</v>
      </c>
      <c r="H10" s="10">
        <f>((1))+9.5</f>
        <v>10.5</v>
      </c>
      <c r="I10" s="20">
        <v>4</v>
      </c>
      <c r="J10" s="10">
        <f>U10</f>
        <v>3.5</v>
      </c>
      <c r="K10" s="51"/>
      <c r="L10" s="55"/>
      <c r="M10" s="10"/>
      <c r="N10" s="36" t="str">
        <f t="shared" si="2"/>
        <v>---</v>
      </c>
      <c r="O10" s="36" t="str">
        <f t="shared" si="3"/>
        <v>---</v>
      </c>
      <c r="P10" s="36" t="str">
        <f t="shared" si="3"/>
        <v>---</v>
      </c>
      <c r="Q10" s="69"/>
      <c r="R10" s="10">
        <f t="shared" si="4"/>
        <v>16</v>
      </c>
      <c r="S10" s="9">
        <f t="shared" si="5"/>
        <v>37.5</v>
      </c>
      <c r="T10" s="30">
        <f t="shared" si="6"/>
        <v>0.625</v>
      </c>
      <c r="U10" s="36">
        <f t="shared" si="7"/>
        <v>3.5</v>
      </c>
      <c r="V10" s="69">
        <f t="shared" si="8"/>
        <v>1</v>
      </c>
      <c r="W10" s="69">
        <f t="shared" si="9"/>
        <v>0</v>
      </c>
      <c r="X10" s="69">
        <f t="shared" si="9"/>
        <v>0</v>
      </c>
      <c r="Y10" s="69">
        <f t="shared" si="9"/>
        <v>0</v>
      </c>
      <c r="Z10" s="69">
        <f t="shared" si="9"/>
        <v>0</v>
      </c>
      <c r="AA10" s="69">
        <f t="shared" si="9"/>
        <v>0</v>
      </c>
      <c r="AB10" s="69">
        <f t="shared" si="9"/>
        <v>0</v>
      </c>
      <c r="AC10" s="69">
        <f t="shared" si="9"/>
        <v>0</v>
      </c>
      <c r="AD10" s="69">
        <f t="shared" si="9"/>
        <v>0</v>
      </c>
      <c r="AE10" s="69">
        <f t="shared" si="9"/>
        <v>0</v>
      </c>
    </row>
    <row r="11" spans="2:31" s="52" customFormat="1" ht="15">
      <c r="B11" s="12">
        <v>4</v>
      </c>
      <c r="C11" s="24" t="s">
        <v>54</v>
      </c>
      <c r="D11" s="64">
        <v>6042</v>
      </c>
      <c r="E11" s="66"/>
      <c r="F11" s="37" t="str">
        <f aca="true" t="shared" si="10" ref="F11:F74">IF(P11&lt;&gt;$B$4,P11,IF(O11&lt;&gt;$B$4,O11,IF(MAX(U11,N11)=0,$B$4,MAX(U11,N11))))</f>
        <v>---</v>
      </c>
      <c r="G11" s="41"/>
      <c r="H11" s="11"/>
      <c r="I11" s="21"/>
      <c r="J11" s="11" t="str">
        <f aca="true" t="shared" si="11" ref="J11:J74">U11</f>
        <v>---</v>
      </c>
      <c r="K11" s="50"/>
      <c r="L11" s="54"/>
      <c r="M11" s="11"/>
      <c r="N11" s="37" t="str">
        <f t="shared" si="2"/>
        <v>---</v>
      </c>
      <c r="O11" s="37" t="str">
        <f t="shared" si="3"/>
        <v>---</v>
      </c>
      <c r="P11" s="37" t="str">
        <f t="shared" si="3"/>
        <v>---</v>
      </c>
      <c r="Q11" s="69"/>
      <c r="R11" s="11" t="str">
        <f t="shared" si="4"/>
        <v>---</v>
      </c>
      <c r="S11" s="32">
        <f t="shared" si="5"/>
        <v>0</v>
      </c>
      <c r="T11" s="31">
        <f t="shared" si="6"/>
        <v>0</v>
      </c>
      <c r="U11" s="37" t="str">
        <f t="shared" si="7"/>
        <v>---</v>
      </c>
      <c r="V11" s="69">
        <f t="shared" si="8"/>
        <v>0</v>
      </c>
      <c r="W11" s="69">
        <f t="shared" si="9"/>
        <v>0</v>
      </c>
      <c r="X11" s="69">
        <f t="shared" si="9"/>
        <v>0</v>
      </c>
      <c r="Y11" s="69">
        <f t="shared" si="9"/>
        <v>0</v>
      </c>
      <c r="Z11" s="69">
        <f t="shared" si="9"/>
        <v>0</v>
      </c>
      <c r="AA11" s="69">
        <f t="shared" si="9"/>
        <v>0</v>
      </c>
      <c r="AB11" s="69">
        <f t="shared" si="9"/>
        <v>0</v>
      </c>
      <c r="AC11" s="69">
        <f t="shared" si="9"/>
        <v>0</v>
      </c>
      <c r="AD11" s="69">
        <f t="shared" si="9"/>
        <v>0</v>
      </c>
      <c r="AE11" s="69">
        <f t="shared" si="9"/>
        <v>0</v>
      </c>
    </row>
    <row r="12" spans="2:31" ht="15">
      <c r="B12" s="8">
        <v>5</v>
      </c>
      <c r="C12" s="23" t="s">
        <v>118</v>
      </c>
      <c r="D12" s="65">
        <v>6020</v>
      </c>
      <c r="E12" s="67"/>
      <c r="F12" s="36" t="str">
        <f t="shared" si="10"/>
        <v>---</v>
      </c>
      <c r="G12" s="40">
        <f>2+((1))</f>
        <v>3</v>
      </c>
      <c r="H12" s="10"/>
      <c r="I12" s="20"/>
      <c r="J12" s="10" t="str">
        <f t="shared" si="11"/>
        <v>---</v>
      </c>
      <c r="K12" s="51"/>
      <c r="L12" s="55"/>
      <c r="M12" s="10"/>
      <c r="N12" s="36" t="str">
        <f t="shared" si="2"/>
        <v>---</v>
      </c>
      <c r="O12" s="36" t="str">
        <f aca="true" t="shared" si="12" ref="O12:O75">IF(AND(L12&gt;0.5,L12&lt;=0.6),3,IF(AND(L12&gt;0.6,L12&lt;=0.7),3.5,IF(AND(L12&gt;0.7,L12&lt;=0.8),4,IF(AND(L12&gt;0.8,L12&lt;=0.9),4.5,IF(L12&gt;0.9,5,"---")))))</f>
        <v>---</v>
      </c>
      <c r="P12" s="36" t="str">
        <f aca="true" t="shared" si="13" ref="P12:P75">IF(AND(M12&gt;0.5,M12&lt;=0.6),3,IF(AND(M12&gt;0.6,M12&lt;=0.7),3.5,IF(AND(M12&gt;0.7,M12&lt;=0.8),4,IF(AND(M12&gt;0.8,M12&lt;=0.9),4.5,IF(M12&gt;0.9,5,"---")))))</f>
        <v>---</v>
      </c>
      <c r="Q12" s="69"/>
      <c r="R12" s="10" t="str">
        <f t="shared" si="4"/>
        <v>---</v>
      </c>
      <c r="S12" s="9">
        <f t="shared" si="5"/>
        <v>3</v>
      </c>
      <c r="T12" s="30">
        <f t="shared" si="6"/>
        <v>0.05</v>
      </c>
      <c r="U12" s="36" t="str">
        <f t="shared" si="7"/>
        <v>---</v>
      </c>
      <c r="V12" s="69">
        <f t="shared" si="8"/>
        <v>0</v>
      </c>
      <c r="W12" s="69">
        <f t="shared" si="9"/>
        <v>0</v>
      </c>
      <c r="X12" s="69">
        <f t="shared" si="9"/>
        <v>0</v>
      </c>
      <c r="Y12" s="69">
        <f t="shared" si="9"/>
        <v>0</v>
      </c>
      <c r="Z12" s="69">
        <f t="shared" si="9"/>
        <v>0</v>
      </c>
      <c r="AA12" s="69">
        <f t="shared" si="9"/>
        <v>0</v>
      </c>
      <c r="AB12" s="69">
        <f t="shared" si="9"/>
        <v>0</v>
      </c>
      <c r="AC12" s="69">
        <f t="shared" si="9"/>
        <v>0</v>
      </c>
      <c r="AD12" s="69">
        <f t="shared" si="9"/>
        <v>0</v>
      </c>
      <c r="AE12" s="69">
        <f t="shared" si="9"/>
        <v>0</v>
      </c>
    </row>
    <row r="13" spans="2:31" s="48" customFormat="1" ht="15">
      <c r="B13" s="12">
        <v>6</v>
      </c>
      <c r="C13" s="24" t="s">
        <v>113</v>
      </c>
      <c r="D13" s="64">
        <v>6501</v>
      </c>
      <c r="E13" s="66"/>
      <c r="F13" s="37" t="str">
        <f t="shared" si="10"/>
        <v>---</v>
      </c>
      <c r="G13" s="41">
        <f>2+((1))</f>
        <v>3</v>
      </c>
      <c r="H13" s="11"/>
      <c r="I13" s="21"/>
      <c r="J13" s="11" t="str">
        <f t="shared" si="11"/>
        <v>---</v>
      </c>
      <c r="K13" s="50"/>
      <c r="L13" s="54"/>
      <c r="M13" s="11"/>
      <c r="N13" s="37" t="str">
        <f t="shared" si="2"/>
        <v>---</v>
      </c>
      <c r="O13" s="37" t="str">
        <f t="shared" si="12"/>
        <v>---</v>
      </c>
      <c r="P13" s="37" t="str">
        <f t="shared" si="13"/>
        <v>---</v>
      </c>
      <c r="Q13" s="69"/>
      <c r="R13" s="11" t="str">
        <f t="shared" si="4"/>
        <v>---</v>
      </c>
      <c r="S13" s="32">
        <f t="shared" si="5"/>
        <v>3</v>
      </c>
      <c r="T13" s="31">
        <f t="shared" si="6"/>
        <v>0.05</v>
      </c>
      <c r="U13" s="37" t="str">
        <f t="shared" si="7"/>
        <v>---</v>
      </c>
      <c r="V13" s="69">
        <f t="shared" si="8"/>
        <v>0</v>
      </c>
      <c r="W13" s="69">
        <f t="shared" si="9"/>
        <v>0</v>
      </c>
      <c r="X13" s="69">
        <f t="shared" si="9"/>
        <v>0</v>
      </c>
      <c r="Y13" s="69">
        <f t="shared" si="9"/>
        <v>0</v>
      </c>
      <c r="Z13" s="69">
        <f t="shared" si="9"/>
        <v>0</v>
      </c>
      <c r="AA13" s="69">
        <f t="shared" si="9"/>
        <v>0</v>
      </c>
      <c r="AB13" s="69">
        <f t="shared" si="9"/>
        <v>0</v>
      </c>
      <c r="AC13" s="69">
        <f t="shared" si="9"/>
        <v>0</v>
      </c>
      <c r="AD13" s="69">
        <f t="shared" si="9"/>
        <v>0</v>
      </c>
      <c r="AE13" s="69">
        <f t="shared" si="9"/>
        <v>0</v>
      </c>
    </row>
    <row r="14" spans="2:31" ht="15">
      <c r="B14" s="8">
        <v>7</v>
      </c>
      <c r="C14" s="23" t="s">
        <v>14</v>
      </c>
      <c r="D14" s="65">
        <v>3725</v>
      </c>
      <c r="E14" s="67"/>
      <c r="F14" s="36" t="str">
        <f t="shared" si="10"/>
        <v>---</v>
      </c>
      <c r="G14" s="40"/>
      <c r="H14" s="10"/>
      <c r="I14" s="20"/>
      <c r="J14" s="10" t="str">
        <f t="shared" si="11"/>
        <v>---</v>
      </c>
      <c r="K14" s="51"/>
      <c r="L14" s="55"/>
      <c r="M14" s="10"/>
      <c r="N14" s="36" t="str">
        <f t="shared" si="2"/>
        <v>---</v>
      </c>
      <c r="O14" s="36" t="str">
        <f t="shared" si="12"/>
        <v>---</v>
      </c>
      <c r="P14" s="36" t="str">
        <f t="shared" si="13"/>
        <v>---</v>
      </c>
      <c r="Q14" s="69"/>
      <c r="R14" s="10" t="str">
        <f t="shared" si="4"/>
        <v>---</v>
      </c>
      <c r="S14" s="9">
        <f t="shared" si="5"/>
        <v>0</v>
      </c>
      <c r="T14" s="30">
        <f t="shared" si="6"/>
        <v>0</v>
      </c>
      <c r="U14" s="36" t="str">
        <f t="shared" si="7"/>
        <v>---</v>
      </c>
      <c r="V14" s="69">
        <f t="shared" si="8"/>
        <v>0</v>
      </c>
      <c r="W14" s="69">
        <f t="shared" si="9"/>
        <v>0</v>
      </c>
      <c r="X14" s="69">
        <f t="shared" si="9"/>
        <v>0</v>
      </c>
      <c r="Y14" s="69">
        <f t="shared" si="9"/>
        <v>0</v>
      </c>
      <c r="Z14" s="69">
        <f t="shared" si="9"/>
        <v>0</v>
      </c>
      <c r="AA14" s="69">
        <f t="shared" si="9"/>
        <v>0</v>
      </c>
      <c r="AB14" s="69">
        <f t="shared" si="9"/>
        <v>0</v>
      </c>
      <c r="AC14" s="69">
        <f t="shared" si="9"/>
        <v>0</v>
      </c>
      <c r="AD14" s="69">
        <f t="shared" si="9"/>
        <v>0</v>
      </c>
      <c r="AE14" s="69">
        <f t="shared" si="9"/>
        <v>0</v>
      </c>
    </row>
    <row r="15" spans="2:31" ht="15">
      <c r="B15" s="12">
        <v>8</v>
      </c>
      <c r="C15" s="24" t="s">
        <v>55</v>
      </c>
      <c r="D15" s="64">
        <v>6158</v>
      </c>
      <c r="E15" s="66"/>
      <c r="F15" s="37" t="str">
        <f t="shared" si="10"/>
        <v>---</v>
      </c>
      <c r="G15" s="41">
        <f>5</f>
        <v>5</v>
      </c>
      <c r="H15" s="11"/>
      <c r="I15" s="21"/>
      <c r="J15" s="11" t="str">
        <f t="shared" si="11"/>
        <v>---</v>
      </c>
      <c r="K15" s="50"/>
      <c r="L15" s="54"/>
      <c r="M15" s="11"/>
      <c r="N15" s="37" t="str">
        <f t="shared" si="2"/>
        <v>---</v>
      </c>
      <c r="O15" s="37" t="str">
        <f t="shared" si="12"/>
        <v>---</v>
      </c>
      <c r="P15" s="37" t="str">
        <f t="shared" si="13"/>
        <v>---</v>
      </c>
      <c r="Q15" s="69"/>
      <c r="R15" s="11" t="str">
        <f t="shared" si="4"/>
        <v>---</v>
      </c>
      <c r="S15" s="32">
        <f t="shared" si="5"/>
        <v>5</v>
      </c>
      <c r="T15" s="31">
        <f t="shared" si="6"/>
        <v>0.08333333333333333</v>
      </c>
      <c r="U15" s="37" t="str">
        <f t="shared" si="7"/>
        <v>---</v>
      </c>
      <c r="V15" s="69">
        <f t="shared" si="8"/>
        <v>0</v>
      </c>
      <c r="W15" s="69">
        <f t="shared" si="9"/>
        <v>0</v>
      </c>
      <c r="X15" s="69">
        <f t="shared" si="9"/>
        <v>0</v>
      </c>
      <c r="Y15" s="69">
        <f t="shared" si="9"/>
        <v>0</v>
      </c>
      <c r="Z15" s="69">
        <f t="shared" si="9"/>
        <v>0</v>
      </c>
      <c r="AA15" s="69">
        <f t="shared" si="9"/>
        <v>0</v>
      </c>
      <c r="AB15" s="69">
        <f t="shared" si="9"/>
        <v>0</v>
      </c>
      <c r="AC15" s="69">
        <f t="shared" si="9"/>
        <v>0</v>
      </c>
      <c r="AD15" s="69">
        <f t="shared" si="9"/>
        <v>0</v>
      </c>
      <c r="AE15" s="69">
        <f t="shared" si="9"/>
        <v>0</v>
      </c>
    </row>
    <row r="16" spans="2:31" ht="15">
      <c r="B16" s="8">
        <v>9</v>
      </c>
      <c r="C16" s="23" t="s">
        <v>105</v>
      </c>
      <c r="D16" s="65">
        <v>5950</v>
      </c>
      <c r="E16" s="67"/>
      <c r="F16" s="36">
        <f t="shared" si="10"/>
        <v>4</v>
      </c>
      <c r="G16" s="40">
        <f>(12+1/3)+((1))</f>
        <v>13.333333333333334</v>
      </c>
      <c r="H16" s="10">
        <v>15.5</v>
      </c>
      <c r="I16" s="20">
        <v>4.5</v>
      </c>
      <c r="J16" s="10">
        <f t="shared" si="11"/>
        <v>4</v>
      </c>
      <c r="K16" s="51"/>
      <c r="L16" s="55"/>
      <c r="M16" s="10"/>
      <c r="N16" s="36" t="str">
        <f t="shared" si="2"/>
        <v>---</v>
      </c>
      <c r="O16" s="36" t="str">
        <f t="shared" si="12"/>
        <v>---</v>
      </c>
      <c r="P16" s="36" t="str">
        <f t="shared" si="13"/>
        <v>---</v>
      </c>
      <c r="Q16" s="69"/>
      <c r="R16" s="10">
        <f t="shared" si="4"/>
        <v>18</v>
      </c>
      <c r="S16" s="9">
        <f t="shared" si="5"/>
        <v>46.833333333333336</v>
      </c>
      <c r="T16" s="30">
        <f t="shared" si="6"/>
        <v>0.7805555555555556</v>
      </c>
      <c r="U16" s="36">
        <f t="shared" si="7"/>
        <v>4</v>
      </c>
      <c r="V16" s="69">
        <f t="shared" si="8"/>
        <v>1</v>
      </c>
      <c r="W16" s="69">
        <f t="shared" si="9"/>
        <v>1</v>
      </c>
      <c r="X16" s="69">
        <f t="shared" si="9"/>
        <v>1</v>
      </c>
      <c r="Y16" s="69">
        <f t="shared" si="9"/>
        <v>1</v>
      </c>
      <c r="Z16" s="69">
        <f t="shared" si="9"/>
        <v>0</v>
      </c>
      <c r="AA16" s="69">
        <f t="shared" si="9"/>
        <v>0</v>
      </c>
      <c r="AB16" s="69">
        <f t="shared" si="9"/>
        <v>0</v>
      </c>
      <c r="AC16" s="69">
        <f t="shared" si="9"/>
        <v>0</v>
      </c>
      <c r="AD16" s="69">
        <f t="shared" si="9"/>
        <v>0</v>
      </c>
      <c r="AE16" s="69">
        <f t="shared" si="9"/>
        <v>0</v>
      </c>
    </row>
    <row r="17" spans="2:31" ht="15">
      <c r="B17" s="12">
        <v>10</v>
      </c>
      <c r="C17" s="24" t="s">
        <v>90</v>
      </c>
      <c r="D17" s="64">
        <v>6670</v>
      </c>
      <c r="E17" s="66"/>
      <c r="F17" s="37">
        <f t="shared" si="10"/>
        <v>4.5</v>
      </c>
      <c r="G17" s="41">
        <f>16+((1))</f>
        <v>17</v>
      </c>
      <c r="H17" s="11">
        <v>18</v>
      </c>
      <c r="I17" s="21">
        <v>4</v>
      </c>
      <c r="J17" s="11">
        <f t="shared" si="11"/>
        <v>4.5</v>
      </c>
      <c r="K17" s="50"/>
      <c r="L17" s="54"/>
      <c r="M17" s="11"/>
      <c r="N17" s="37" t="str">
        <f t="shared" si="2"/>
        <v>---</v>
      </c>
      <c r="O17" s="37" t="str">
        <f t="shared" si="12"/>
        <v>---</v>
      </c>
      <c r="P17" s="37" t="str">
        <f t="shared" si="13"/>
        <v>---</v>
      </c>
      <c r="Q17" s="69"/>
      <c r="R17" s="11">
        <f t="shared" si="4"/>
        <v>16</v>
      </c>
      <c r="S17" s="32">
        <f t="shared" si="5"/>
        <v>51</v>
      </c>
      <c r="T17" s="31">
        <f t="shared" si="6"/>
        <v>0.85</v>
      </c>
      <c r="U17" s="37">
        <f t="shared" si="7"/>
        <v>4.5</v>
      </c>
      <c r="V17" s="69">
        <f t="shared" si="8"/>
        <v>1</v>
      </c>
      <c r="W17" s="69">
        <f t="shared" si="9"/>
        <v>1</v>
      </c>
      <c r="X17" s="69">
        <f t="shared" si="9"/>
        <v>1</v>
      </c>
      <c r="Y17" s="69">
        <f t="shared" si="9"/>
        <v>1</v>
      </c>
      <c r="Z17" s="69">
        <f t="shared" si="9"/>
        <v>1</v>
      </c>
      <c r="AA17" s="69">
        <f t="shared" si="9"/>
        <v>1</v>
      </c>
      <c r="AB17" s="69">
        <f t="shared" si="9"/>
        <v>1</v>
      </c>
      <c r="AC17" s="69">
        <f t="shared" si="9"/>
        <v>0</v>
      </c>
      <c r="AD17" s="69">
        <f t="shared" si="9"/>
        <v>0</v>
      </c>
      <c r="AE17" s="69">
        <f t="shared" si="9"/>
        <v>0</v>
      </c>
    </row>
    <row r="18" spans="2:31" ht="15">
      <c r="B18" s="8"/>
      <c r="C18" s="23" t="s">
        <v>119</v>
      </c>
      <c r="D18" s="65">
        <v>5034</v>
      </c>
      <c r="E18" s="67"/>
      <c r="F18" s="36">
        <f t="shared" si="10"/>
        <v>3</v>
      </c>
      <c r="G18" s="40">
        <f>1+((1))</f>
        <v>2</v>
      </c>
      <c r="H18" s="10"/>
      <c r="I18" s="20"/>
      <c r="J18" s="10" t="str">
        <f t="shared" si="11"/>
        <v>---</v>
      </c>
      <c r="K18" s="51">
        <f>21/40</f>
        <v>0.525</v>
      </c>
      <c r="L18" s="55"/>
      <c r="M18" s="10"/>
      <c r="N18" s="36">
        <f t="shared" si="2"/>
        <v>3</v>
      </c>
      <c r="O18" s="36" t="str">
        <f t="shared" si="12"/>
        <v>---</v>
      </c>
      <c r="P18" s="36" t="str">
        <f t="shared" si="13"/>
        <v>---</v>
      </c>
      <c r="Q18" s="69"/>
      <c r="R18" s="10" t="str">
        <f t="shared" si="4"/>
        <v>---</v>
      </c>
      <c r="S18" s="9">
        <f t="shared" si="5"/>
        <v>2</v>
      </c>
      <c r="T18" s="30">
        <f t="shared" si="6"/>
        <v>0.03333333333333333</v>
      </c>
      <c r="U18" s="36" t="str">
        <f t="shared" si="7"/>
        <v>---</v>
      </c>
      <c r="V18" s="69">
        <f t="shared" si="8"/>
        <v>0</v>
      </c>
      <c r="W18" s="69">
        <f t="shared" si="9"/>
        <v>0</v>
      </c>
      <c r="X18" s="69">
        <f t="shared" si="9"/>
        <v>0</v>
      </c>
      <c r="Y18" s="69">
        <f t="shared" si="9"/>
        <v>0</v>
      </c>
      <c r="Z18" s="69">
        <f t="shared" si="9"/>
        <v>0</v>
      </c>
      <c r="AA18" s="69">
        <f t="shared" si="9"/>
        <v>0</v>
      </c>
      <c r="AB18" s="69">
        <f t="shared" si="9"/>
        <v>0</v>
      </c>
      <c r="AC18" s="69">
        <f t="shared" si="9"/>
        <v>0</v>
      </c>
      <c r="AD18" s="69">
        <f t="shared" si="9"/>
        <v>0</v>
      </c>
      <c r="AE18" s="69">
        <f t="shared" si="9"/>
        <v>0</v>
      </c>
    </row>
    <row r="19" spans="2:31" ht="15">
      <c r="B19" s="12">
        <v>12</v>
      </c>
      <c r="C19" s="24" t="s">
        <v>93</v>
      </c>
      <c r="D19" s="64">
        <v>6238</v>
      </c>
      <c r="E19" s="66"/>
      <c r="F19" s="37" t="str">
        <f t="shared" si="10"/>
        <v>---</v>
      </c>
      <c r="G19" s="41">
        <f>16.5+((1))</f>
        <v>17.5</v>
      </c>
      <c r="H19" s="11">
        <v>9</v>
      </c>
      <c r="I19" s="11"/>
      <c r="J19" s="11" t="str">
        <f t="shared" si="11"/>
        <v>---</v>
      </c>
      <c r="K19" s="50"/>
      <c r="L19" s="54"/>
      <c r="M19" s="11"/>
      <c r="N19" s="37" t="str">
        <f t="shared" si="2"/>
        <v>---</v>
      </c>
      <c r="O19" s="37" t="str">
        <f t="shared" si="12"/>
        <v>---</v>
      </c>
      <c r="P19" s="37" t="str">
        <f t="shared" si="13"/>
        <v>---</v>
      </c>
      <c r="Q19" s="69"/>
      <c r="R19" s="11" t="str">
        <f t="shared" si="4"/>
        <v>---</v>
      </c>
      <c r="S19" s="32">
        <f>G19+H19+IF(R19&lt;&gt;$B$4,R19,0)</f>
        <v>26.5</v>
      </c>
      <c r="T19" s="31">
        <f>IF($E$124&lt;&gt;0,S19/($E$124+$R$124),"---")</f>
        <v>0.44166666666666665</v>
      </c>
      <c r="U19" s="37" t="str">
        <f>IF(OR(T19=$B$4,R19=$B$4),"---",IF(AND(T19&gt;0.5,T19&lt;=0.6),3,IF(AND(T19&gt;0.6,T19&lt;=0.7),3.5,IF(AND(T19&gt;0.7,T19&lt;=0.8),4,IF(AND(T19&gt;0.8,T19&lt;=0.9),4.5,IF(T19&gt;0.9,5,"---"))))))</f>
        <v>---</v>
      </c>
      <c r="V19" s="69">
        <f t="shared" si="8"/>
        <v>1</v>
      </c>
      <c r="W19" s="69">
        <f t="shared" si="9"/>
        <v>1</v>
      </c>
      <c r="X19" s="69">
        <f t="shared" si="9"/>
        <v>1</v>
      </c>
      <c r="Y19" s="69">
        <f t="shared" si="9"/>
        <v>1</v>
      </c>
      <c r="Z19" s="69">
        <f t="shared" si="9"/>
        <v>1</v>
      </c>
      <c r="AA19" s="69">
        <f t="shared" si="9"/>
        <v>1</v>
      </c>
      <c r="AB19" s="69">
        <f t="shared" si="9"/>
        <v>1</v>
      </c>
      <c r="AC19" s="69">
        <f t="shared" si="9"/>
        <v>1</v>
      </c>
      <c r="AD19" s="69">
        <f t="shared" si="9"/>
        <v>0</v>
      </c>
      <c r="AE19" s="69">
        <f t="shared" si="9"/>
        <v>0</v>
      </c>
    </row>
    <row r="20" spans="2:31" ht="15">
      <c r="B20" s="8">
        <v>13</v>
      </c>
      <c r="C20" s="23" t="s">
        <v>100</v>
      </c>
      <c r="D20" s="65">
        <v>6518</v>
      </c>
      <c r="E20" s="67"/>
      <c r="F20" s="36">
        <f t="shared" si="10"/>
        <v>4.5</v>
      </c>
      <c r="G20" s="40">
        <f>16+((1))</f>
        <v>17</v>
      </c>
      <c r="H20" s="10">
        <v>16</v>
      </c>
      <c r="I20" s="10">
        <v>4.5</v>
      </c>
      <c r="J20" s="10">
        <f t="shared" si="11"/>
        <v>4.5</v>
      </c>
      <c r="K20" s="51"/>
      <c r="L20" s="55"/>
      <c r="M20" s="10"/>
      <c r="N20" s="36" t="str">
        <f t="shared" si="2"/>
        <v>---</v>
      </c>
      <c r="O20" s="36" t="str">
        <f t="shared" si="12"/>
        <v>---</v>
      </c>
      <c r="P20" s="36" t="str">
        <f t="shared" si="13"/>
        <v>---</v>
      </c>
      <c r="Q20" s="69"/>
      <c r="R20" s="10">
        <f t="shared" si="4"/>
        <v>18</v>
      </c>
      <c r="S20" s="9">
        <f t="shared" si="5"/>
        <v>51</v>
      </c>
      <c r="T20" s="30">
        <f>IF($E$124&lt;&gt;0,S20/($E$124+$R$124),"---")</f>
        <v>0.85</v>
      </c>
      <c r="U20" s="36">
        <f>IF(OR(T20=$B$4,R20=$B$4),"---",IF(AND(T20&gt;0.5,T20&lt;=0.6),3,IF(AND(T20&gt;0.6,T20&lt;=0.7),3.5,IF(AND(T20&gt;0.7,T20&lt;=0.8),4,IF(AND(T20&gt;0.8,T20&lt;=0.9),4.5,IF(T20&gt;0.9,5,"---"))))))</f>
        <v>4.5</v>
      </c>
      <c r="V20" s="69">
        <f t="shared" si="8"/>
        <v>1</v>
      </c>
      <c r="W20" s="69">
        <f t="shared" si="9"/>
        <v>1</v>
      </c>
      <c r="X20" s="69">
        <f t="shared" si="9"/>
        <v>1</v>
      </c>
      <c r="Y20" s="69">
        <f t="shared" si="9"/>
        <v>1</v>
      </c>
      <c r="Z20" s="69">
        <f t="shared" si="9"/>
        <v>1</v>
      </c>
      <c r="AA20" s="69">
        <f t="shared" si="9"/>
        <v>1</v>
      </c>
      <c r="AB20" s="69">
        <f t="shared" si="9"/>
        <v>1</v>
      </c>
      <c r="AC20" s="69">
        <f t="shared" si="9"/>
        <v>0</v>
      </c>
      <c r="AD20" s="69">
        <f t="shared" si="9"/>
        <v>0</v>
      </c>
      <c r="AE20" s="69">
        <f t="shared" si="9"/>
        <v>0</v>
      </c>
    </row>
    <row r="21" spans="2:31" ht="15">
      <c r="B21" s="12">
        <v>14</v>
      </c>
      <c r="C21" s="24" t="s">
        <v>56</v>
      </c>
      <c r="D21" s="64">
        <v>6761</v>
      </c>
      <c r="E21" s="66"/>
      <c r="F21" s="37" t="str">
        <f t="shared" si="10"/>
        <v>---</v>
      </c>
      <c r="G21" s="41">
        <v>0</v>
      </c>
      <c r="H21" s="11">
        <v>13.5</v>
      </c>
      <c r="I21" s="11"/>
      <c r="J21" s="11" t="str">
        <f t="shared" si="11"/>
        <v>---</v>
      </c>
      <c r="K21" s="50"/>
      <c r="L21" s="54"/>
      <c r="M21" s="11"/>
      <c r="N21" s="37" t="str">
        <f t="shared" si="2"/>
        <v>---</v>
      </c>
      <c r="O21" s="37" t="str">
        <f t="shared" si="12"/>
        <v>---</v>
      </c>
      <c r="P21" s="37" t="str">
        <f t="shared" si="13"/>
        <v>---</v>
      </c>
      <c r="Q21" s="69"/>
      <c r="R21" s="11" t="str">
        <f t="shared" si="4"/>
        <v>---</v>
      </c>
      <c r="S21" s="32">
        <f>G21+H21+IF(R21&lt;&gt;$B$4,R21,0)</f>
        <v>13.5</v>
      </c>
      <c r="T21" s="31">
        <f>IF($E$124&lt;&gt;0,S21/($E$124+$R$124),"---")</f>
        <v>0.225</v>
      </c>
      <c r="U21" s="37" t="str">
        <f>IF(OR(T21=$B$4,R21=$B$4),"---",IF(AND(T21&gt;0.5,T21&lt;=0.6),3,IF(AND(T21&gt;0.6,T21&lt;=0.7),3.5,IF(AND(T21&gt;0.7,T21&lt;=0.8),4,IF(AND(T21&gt;0.8,T21&lt;=0.9),4.5,IF(T21&gt;0.9,5,"---"))))))</f>
        <v>---</v>
      </c>
      <c r="V21" s="69">
        <f t="shared" si="8"/>
        <v>0</v>
      </c>
      <c r="W21" s="69">
        <f t="shared" si="9"/>
        <v>0</v>
      </c>
      <c r="X21" s="69">
        <f t="shared" si="9"/>
        <v>0</v>
      </c>
      <c r="Y21" s="69">
        <f t="shared" si="9"/>
        <v>0</v>
      </c>
      <c r="Z21" s="69">
        <f t="shared" si="9"/>
        <v>0</v>
      </c>
      <c r="AA21" s="69">
        <f t="shared" si="9"/>
        <v>0</v>
      </c>
      <c r="AB21" s="69">
        <f t="shared" si="9"/>
        <v>0</v>
      </c>
      <c r="AC21" s="69">
        <f t="shared" si="9"/>
        <v>0</v>
      </c>
      <c r="AD21" s="69">
        <f t="shared" si="9"/>
        <v>0</v>
      </c>
      <c r="AE21" s="69">
        <f t="shared" si="9"/>
        <v>0</v>
      </c>
    </row>
    <row r="22" spans="2:31" ht="15">
      <c r="B22" s="8">
        <v>15</v>
      </c>
      <c r="C22" s="23" t="s">
        <v>88</v>
      </c>
      <c r="D22" s="65">
        <v>6044</v>
      </c>
      <c r="E22" s="67"/>
      <c r="F22" s="36">
        <f t="shared" si="10"/>
        <v>5</v>
      </c>
      <c r="G22" s="40">
        <f>15+((1))</f>
        <v>16</v>
      </c>
      <c r="H22" s="10">
        <v>19.5</v>
      </c>
      <c r="I22" s="10">
        <v>5</v>
      </c>
      <c r="J22" s="10">
        <f t="shared" si="11"/>
        <v>5</v>
      </c>
      <c r="K22" s="51"/>
      <c r="L22" s="55"/>
      <c r="M22" s="10"/>
      <c r="N22" s="36" t="str">
        <f t="shared" si="2"/>
        <v>---</v>
      </c>
      <c r="O22" s="36" t="str">
        <f t="shared" si="12"/>
        <v>---</v>
      </c>
      <c r="P22" s="36" t="str">
        <f t="shared" si="13"/>
        <v>---</v>
      </c>
      <c r="Q22" s="69"/>
      <c r="R22" s="10">
        <f t="shared" si="4"/>
        <v>20</v>
      </c>
      <c r="S22" s="9">
        <f t="shared" si="5"/>
        <v>55.5</v>
      </c>
      <c r="T22" s="30">
        <f aca="true" t="shared" si="14" ref="T22:T30">IF($E$124&lt;&gt;0,S22/($E$124+$R$124),"---")</f>
        <v>0.925</v>
      </c>
      <c r="U22" s="36">
        <f aca="true" t="shared" si="15" ref="U22:U30">IF(OR(T22=$B$4,R22=$B$4),"---",IF(AND(T22&gt;0.5,T22&lt;=0.6),3,IF(AND(T22&gt;0.6,T22&lt;=0.7),3.5,IF(AND(T22&gt;0.7,T22&lt;=0.8),4,IF(AND(T22&gt;0.8,T22&lt;=0.9),4.5,IF(T22&gt;0.9,5,"---"))))))</f>
        <v>5</v>
      </c>
      <c r="V22" s="69">
        <f t="shared" si="8"/>
        <v>1</v>
      </c>
      <c r="W22" s="69">
        <f t="shared" si="9"/>
        <v>1</v>
      </c>
      <c r="X22" s="69">
        <f t="shared" si="9"/>
        <v>1</v>
      </c>
      <c r="Y22" s="69">
        <f t="shared" si="9"/>
        <v>1</v>
      </c>
      <c r="Z22" s="69">
        <f t="shared" si="9"/>
        <v>1</v>
      </c>
      <c r="AA22" s="69">
        <f t="shared" si="9"/>
        <v>1</v>
      </c>
      <c r="AB22" s="69">
        <f t="shared" si="9"/>
        <v>0</v>
      </c>
      <c r="AC22" s="69">
        <f t="shared" si="9"/>
        <v>0</v>
      </c>
      <c r="AD22" s="69">
        <f t="shared" si="9"/>
        <v>0</v>
      </c>
      <c r="AE22" s="69">
        <f t="shared" si="9"/>
        <v>0</v>
      </c>
    </row>
    <row r="23" spans="2:31" ht="15">
      <c r="B23" s="12">
        <v>16</v>
      </c>
      <c r="C23" s="24" t="s">
        <v>19</v>
      </c>
      <c r="D23" s="64">
        <v>4589</v>
      </c>
      <c r="E23" s="66"/>
      <c r="F23" s="37" t="str">
        <f t="shared" si="10"/>
        <v>---</v>
      </c>
      <c r="G23" s="41"/>
      <c r="H23" s="11"/>
      <c r="I23" s="11"/>
      <c r="J23" s="11" t="str">
        <f t="shared" si="11"/>
        <v>---</v>
      </c>
      <c r="K23" s="50"/>
      <c r="L23" s="54"/>
      <c r="M23" s="11"/>
      <c r="N23" s="37" t="str">
        <f t="shared" si="2"/>
        <v>---</v>
      </c>
      <c r="O23" s="37" t="str">
        <f t="shared" si="12"/>
        <v>---</v>
      </c>
      <c r="P23" s="37" t="str">
        <f t="shared" si="13"/>
        <v>---</v>
      </c>
      <c r="Q23" s="69"/>
      <c r="R23" s="11" t="str">
        <f t="shared" si="4"/>
        <v>---</v>
      </c>
      <c r="S23" s="32">
        <f t="shared" si="5"/>
        <v>0</v>
      </c>
      <c r="T23" s="31">
        <f t="shared" si="14"/>
        <v>0</v>
      </c>
      <c r="U23" s="37" t="str">
        <f t="shared" si="15"/>
        <v>---</v>
      </c>
      <c r="V23" s="69">
        <f t="shared" si="8"/>
        <v>0</v>
      </c>
      <c r="W23" s="69">
        <f t="shared" si="9"/>
        <v>0</v>
      </c>
      <c r="X23" s="69">
        <f t="shared" si="9"/>
        <v>0</v>
      </c>
      <c r="Y23" s="69">
        <f t="shared" si="9"/>
        <v>0</v>
      </c>
      <c r="Z23" s="69">
        <f t="shared" si="9"/>
        <v>0</v>
      </c>
      <c r="AA23" s="69">
        <f t="shared" si="9"/>
        <v>0</v>
      </c>
      <c r="AB23" s="69">
        <f t="shared" si="9"/>
        <v>0</v>
      </c>
      <c r="AC23" s="69">
        <f t="shared" si="9"/>
        <v>0</v>
      </c>
      <c r="AD23" s="69">
        <f t="shared" si="9"/>
        <v>0</v>
      </c>
      <c r="AE23" s="69">
        <f t="shared" si="9"/>
        <v>0</v>
      </c>
    </row>
    <row r="24" spans="2:31" ht="15">
      <c r="B24" s="8">
        <v>17</v>
      </c>
      <c r="C24" s="23" t="s">
        <v>133</v>
      </c>
      <c r="D24" s="65">
        <v>6374</v>
      </c>
      <c r="E24" s="67"/>
      <c r="F24" s="36">
        <f t="shared" si="10"/>
        <v>5</v>
      </c>
      <c r="G24" s="40">
        <f>19+((1))</f>
        <v>20</v>
      </c>
      <c r="H24" s="10">
        <f>((1))+20</f>
        <v>21</v>
      </c>
      <c r="I24" s="10">
        <v>4</v>
      </c>
      <c r="J24" s="10">
        <f t="shared" si="11"/>
        <v>5</v>
      </c>
      <c r="K24" s="51"/>
      <c r="L24" s="55"/>
      <c r="M24" s="10"/>
      <c r="N24" s="36" t="str">
        <f t="shared" si="2"/>
        <v>---</v>
      </c>
      <c r="O24" s="36" t="str">
        <f t="shared" si="12"/>
        <v>---</v>
      </c>
      <c r="P24" s="36" t="str">
        <f t="shared" si="13"/>
        <v>---</v>
      </c>
      <c r="Q24" s="69"/>
      <c r="R24" s="10">
        <f t="shared" si="4"/>
        <v>16</v>
      </c>
      <c r="S24" s="9">
        <f t="shared" si="5"/>
        <v>57</v>
      </c>
      <c r="T24" s="30">
        <f t="shared" si="14"/>
        <v>0.95</v>
      </c>
      <c r="U24" s="36">
        <f t="shared" si="15"/>
        <v>5</v>
      </c>
      <c r="V24" s="69">
        <f t="shared" si="8"/>
        <v>1</v>
      </c>
      <c r="W24" s="69">
        <f t="shared" si="9"/>
        <v>1</v>
      </c>
      <c r="X24" s="69">
        <f t="shared" si="9"/>
        <v>1</v>
      </c>
      <c r="Y24" s="69">
        <f t="shared" si="9"/>
        <v>1</v>
      </c>
      <c r="Z24" s="69">
        <f t="shared" si="9"/>
        <v>1</v>
      </c>
      <c r="AA24" s="69">
        <f t="shared" si="9"/>
        <v>1</v>
      </c>
      <c r="AB24" s="69">
        <f t="shared" si="9"/>
        <v>1</v>
      </c>
      <c r="AC24" s="69">
        <f t="shared" si="9"/>
        <v>1</v>
      </c>
      <c r="AD24" s="69">
        <f t="shared" si="9"/>
        <v>1</v>
      </c>
      <c r="AE24" s="69">
        <f t="shared" si="9"/>
        <v>1</v>
      </c>
    </row>
    <row r="25" spans="2:31" s="48" customFormat="1" ht="15">
      <c r="B25" s="12">
        <v>18</v>
      </c>
      <c r="C25" s="24" t="s">
        <v>96</v>
      </c>
      <c r="D25" s="64">
        <v>6375</v>
      </c>
      <c r="E25" s="66"/>
      <c r="F25" s="37" t="str">
        <f t="shared" si="10"/>
        <v>---</v>
      </c>
      <c r="G25" s="41">
        <f>5+((1))</f>
        <v>6</v>
      </c>
      <c r="H25" s="11">
        <v>11</v>
      </c>
      <c r="I25" s="11"/>
      <c r="J25" s="11" t="str">
        <f t="shared" si="11"/>
        <v>---</v>
      </c>
      <c r="K25" s="50"/>
      <c r="L25" s="54"/>
      <c r="M25" s="11"/>
      <c r="N25" s="37" t="str">
        <f t="shared" si="2"/>
        <v>---</v>
      </c>
      <c r="O25" s="37" t="str">
        <f t="shared" si="12"/>
        <v>---</v>
      </c>
      <c r="P25" s="37" t="str">
        <f t="shared" si="13"/>
        <v>---</v>
      </c>
      <c r="Q25" s="69"/>
      <c r="R25" s="11" t="str">
        <f t="shared" si="4"/>
        <v>---</v>
      </c>
      <c r="S25" s="32">
        <f>G25+H25+IF(R25&lt;&gt;$B$4,R25,0)</f>
        <v>17</v>
      </c>
      <c r="T25" s="31">
        <f>IF($E$124&lt;&gt;0,S25/($E$124+$R$124),"---")</f>
        <v>0.2833333333333333</v>
      </c>
      <c r="U25" s="37" t="str">
        <f>IF(OR(T25=$B$4,R25=$B$4),"---",IF(AND(T25&gt;0.5,T25&lt;=0.6),3,IF(AND(T25&gt;0.6,T25&lt;=0.7),3.5,IF(AND(T25&gt;0.7,T25&lt;=0.8),4,IF(AND(T25&gt;0.8,T25&lt;=0.9),4.5,IF(T25&gt;0.9,5,"---"))))))</f>
        <v>---</v>
      </c>
      <c r="V25" s="69">
        <f t="shared" si="8"/>
        <v>0</v>
      </c>
      <c r="W25" s="69">
        <f t="shared" si="9"/>
        <v>0</v>
      </c>
      <c r="X25" s="69">
        <f t="shared" si="9"/>
        <v>0</v>
      </c>
      <c r="Y25" s="69">
        <f t="shared" si="9"/>
        <v>0</v>
      </c>
      <c r="Z25" s="69">
        <f t="shared" si="9"/>
        <v>0</v>
      </c>
      <c r="AA25" s="69">
        <f t="shared" si="9"/>
        <v>0</v>
      </c>
      <c r="AB25" s="69">
        <f t="shared" si="9"/>
        <v>0</v>
      </c>
      <c r="AC25" s="69">
        <f t="shared" si="9"/>
        <v>0</v>
      </c>
      <c r="AD25" s="69">
        <f t="shared" si="9"/>
        <v>0</v>
      </c>
      <c r="AE25" s="69">
        <f t="shared" si="9"/>
        <v>0</v>
      </c>
    </row>
    <row r="26" spans="2:31" s="48" customFormat="1" ht="15">
      <c r="B26" s="8">
        <v>19</v>
      </c>
      <c r="C26" s="23" t="s">
        <v>57</v>
      </c>
      <c r="D26" s="65">
        <v>6717</v>
      </c>
      <c r="E26" s="67"/>
      <c r="F26" s="36" t="str">
        <f t="shared" si="10"/>
        <v>---</v>
      </c>
      <c r="G26" s="40">
        <v>2</v>
      </c>
      <c r="H26" s="10"/>
      <c r="I26" s="10"/>
      <c r="J26" s="10" t="str">
        <f t="shared" si="11"/>
        <v>---</v>
      </c>
      <c r="K26" s="51"/>
      <c r="L26" s="55"/>
      <c r="M26" s="10"/>
      <c r="N26" s="36" t="str">
        <f t="shared" si="2"/>
        <v>---</v>
      </c>
      <c r="O26" s="36" t="str">
        <f t="shared" si="12"/>
        <v>---</v>
      </c>
      <c r="P26" s="36" t="str">
        <f t="shared" si="13"/>
        <v>---</v>
      </c>
      <c r="Q26" s="69"/>
      <c r="R26" s="10" t="str">
        <f t="shared" si="4"/>
        <v>---</v>
      </c>
      <c r="S26" s="9">
        <f>G26+H26+IF(R26&lt;&gt;$B$4,R26,0)</f>
        <v>2</v>
      </c>
      <c r="T26" s="30">
        <f>IF($E$124&lt;&gt;0,S26/($E$124+$R$124),"---")</f>
        <v>0.03333333333333333</v>
      </c>
      <c r="U26" s="36" t="str">
        <f>IF(OR(T26=$B$4,R26=$B$4),"---",IF(AND(T26&gt;0.5,T26&lt;=0.6),3,IF(AND(T26&gt;0.6,T26&lt;=0.7),3.5,IF(AND(T26&gt;0.7,T26&lt;=0.8),4,IF(AND(T26&gt;0.8,T26&lt;=0.9),4.5,IF(T26&gt;0.9,5,"---"))))))</f>
        <v>---</v>
      </c>
      <c r="V26" s="69">
        <f t="shared" si="8"/>
        <v>0</v>
      </c>
      <c r="W26" s="69">
        <f t="shared" si="9"/>
        <v>0</v>
      </c>
      <c r="X26" s="69">
        <f t="shared" si="9"/>
        <v>0</v>
      </c>
      <c r="Y26" s="69">
        <f t="shared" si="9"/>
        <v>0</v>
      </c>
      <c r="Z26" s="69">
        <f t="shared" si="9"/>
        <v>0</v>
      </c>
      <c r="AA26" s="69">
        <f t="shared" si="9"/>
        <v>0</v>
      </c>
      <c r="AB26" s="69">
        <f t="shared" si="9"/>
        <v>0</v>
      </c>
      <c r="AC26" s="69">
        <f t="shared" si="9"/>
        <v>0</v>
      </c>
      <c r="AD26" s="69">
        <f t="shared" si="9"/>
        <v>0</v>
      </c>
      <c r="AE26" s="69">
        <f t="shared" si="9"/>
        <v>0</v>
      </c>
    </row>
    <row r="27" spans="2:31" ht="15">
      <c r="B27" s="12">
        <v>20</v>
      </c>
      <c r="C27" s="24" t="s">
        <v>58</v>
      </c>
      <c r="D27" s="64">
        <v>6752</v>
      </c>
      <c r="E27" s="66"/>
      <c r="F27" s="37" t="str">
        <f t="shared" si="10"/>
        <v>---</v>
      </c>
      <c r="G27" s="41"/>
      <c r="H27" s="11"/>
      <c r="I27" s="11"/>
      <c r="J27" s="11" t="str">
        <f t="shared" si="11"/>
        <v>---</v>
      </c>
      <c r="K27" s="50"/>
      <c r="L27" s="54"/>
      <c r="M27" s="11"/>
      <c r="N27" s="37" t="str">
        <f t="shared" si="2"/>
        <v>---</v>
      </c>
      <c r="O27" s="37" t="str">
        <f t="shared" si="12"/>
        <v>---</v>
      </c>
      <c r="P27" s="37" t="str">
        <f t="shared" si="13"/>
        <v>---</v>
      </c>
      <c r="Q27" s="69"/>
      <c r="R27" s="11" t="str">
        <f t="shared" si="4"/>
        <v>---</v>
      </c>
      <c r="S27" s="32">
        <f t="shared" si="5"/>
        <v>0</v>
      </c>
      <c r="T27" s="31">
        <f t="shared" si="14"/>
        <v>0</v>
      </c>
      <c r="U27" s="37" t="str">
        <f t="shared" si="15"/>
        <v>---</v>
      </c>
      <c r="V27" s="69">
        <f t="shared" si="8"/>
        <v>0</v>
      </c>
      <c r="W27" s="69">
        <f t="shared" si="9"/>
        <v>0</v>
      </c>
      <c r="X27" s="69">
        <f t="shared" si="9"/>
        <v>0</v>
      </c>
      <c r="Y27" s="69">
        <f t="shared" si="9"/>
        <v>0</v>
      </c>
      <c r="Z27" s="69">
        <f t="shared" si="9"/>
        <v>0</v>
      </c>
      <c r="AA27" s="69">
        <f t="shared" si="9"/>
        <v>0</v>
      </c>
      <c r="AB27" s="69">
        <f t="shared" si="9"/>
        <v>0</v>
      </c>
      <c r="AC27" s="69">
        <f t="shared" si="9"/>
        <v>0</v>
      </c>
      <c r="AD27" s="69">
        <f t="shared" si="9"/>
        <v>0</v>
      </c>
      <c r="AE27" s="69">
        <f t="shared" si="9"/>
        <v>0</v>
      </c>
    </row>
    <row r="28" spans="2:31" ht="15">
      <c r="B28" s="8">
        <v>21</v>
      </c>
      <c r="C28" s="23" t="s">
        <v>59</v>
      </c>
      <c r="D28" s="65">
        <v>6728</v>
      </c>
      <c r="E28" s="67"/>
      <c r="F28" s="36" t="str">
        <f t="shared" si="10"/>
        <v>---</v>
      </c>
      <c r="G28" s="40"/>
      <c r="H28" s="10"/>
      <c r="I28" s="10"/>
      <c r="J28" s="10" t="str">
        <f t="shared" si="11"/>
        <v>---</v>
      </c>
      <c r="K28" s="51"/>
      <c r="L28" s="55"/>
      <c r="M28" s="10"/>
      <c r="N28" s="36" t="str">
        <f t="shared" si="2"/>
        <v>---</v>
      </c>
      <c r="O28" s="36" t="str">
        <f t="shared" si="12"/>
        <v>---</v>
      </c>
      <c r="P28" s="36" t="str">
        <f t="shared" si="13"/>
        <v>---</v>
      </c>
      <c r="Q28" s="69"/>
      <c r="R28" s="10" t="str">
        <f t="shared" si="4"/>
        <v>---</v>
      </c>
      <c r="S28" s="9">
        <f t="shared" si="5"/>
        <v>0</v>
      </c>
      <c r="T28" s="30">
        <f t="shared" si="14"/>
        <v>0</v>
      </c>
      <c r="U28" s="36" t="str">
        <f t="shared" si="15"/>
        <v>---</v>
      </c>
      <c r="V28" s="69">
        <f t="shared" si="8"/>
        <v>0</v>
      </c>
      <c r="W28" s="69">
        <f aca="true" t="shared" si="16" ref="W28:AE28">IF($G28&gt;W$5,1,0)</f>
        <v>0</v>
      </c>
      <c r="X28" s="69">
        <f t="shared" si="16"/>
        <v>0</v>
      </c>
      <c r="Y28" s="69">
        <f t="shared" si="16"/>
        <v>0</v>
      </c>
      <c r="Z28" s="69">
        <f t="shared" si="16"/>
        <v>0</v>
      </c>
      <c r="AA28" s="69">
        <f t="shared" si="16"/>
        <v>0</v>
      </c>
      <c r="AB28" s="69">
        <f t="shared" si="16"/>
        <v>0</v>
      </c>
      <c r="AC28" s="69">
        <f t="shared" si="16"/>
        <v>0</v>
      </c>
      <c r="AD28" s="69">
        <f t="shared" si="16"/>
        <v>0</v>
      </c>
      <c r="AE28" s="69">
        <f t="shared" si="16"/>
        <v>0</v>
      </c>
    </row>
    <row r="29" spans="2:31" ht="15">
      <c r="B29" s="12">
        <v>22</v>
      </c>
      <c r="C29" s="24" t="s">
        <v>60</v>
      </c>
      <c r="D29" s="64">
        <v>6215</v>
      </c>
      <c r="E29" s="66"/>
      <c r="F29" s="37" t="str">
        <f t="shared" si="10"/>
        <v>---</v>
      </c>
      <c r="G29" s="41">
        <v>7</v>
      </c>
      <c r="H29" s="11"/>
      <c r="I29" s="11"/>
      <c r="J29" s="11" t="str">
        <f t="shared" si="11"/>
        <v>---</v>
      </c>
      <c r="K29" s="50"/>
      <c r="L29" s="54"/>
      <c r="M29" s="11"/>
      <c r="N29" s="37" t="str">
        <f t="shared" si="2"/>
        <v>---</v>
      </c>
      <c r="O29" s="37" t="str">
        <f t="shared" si="12"/>
        <v>---</v>
      </c>
      <c r="P29" s="37" t="str">
        <f t="shared" si="13"/>
        <v>---</v>
      </c>
      <c r="Q29" s="69"/>
      <c r="R29" s="11" t="str">
        <f t="shared" si="4"/>
        <v>---</v>
      </c>
      <c r="S29" s="32">
        <f t="shared" si="5"/>
        <v>7</v>
      </c>
      <c r="T29" s="31">
        <f t="shared" si="14"/>
        <v>0.11666666666666667</v>
      </c>
      <c r="U29" s="37" t="str">
        <f t="shared" si="15"/>
        <v>---</v>
      </c>
      <c r="V29" s="69">
        <f aca="true" t="shared" si="17" ref="V29:AE48">IF($G29&gt;V$5,1,0)</f>
        <v>0</v>
      </c>
      <c r="W29" s="69">
        <f t="shared" si="17"/>
        <v>0</v>
      </c>
      <c r="X29" s="69">
        <f t="shared" si="17"/>
        <v>0</v>
      </c>
      <c r="Y29" s="69">
        <f t="shared" si="17"/>
        <v>0</v>
      </c>
      <c r="Z29" s="69">
        <f t="shared" si="17"/>
        <v>0</v>
      </c>
      <c r="AA29" s="69">
        <f t="shared" si="17"/>
        <v>0</v>
      </c>
      <c r="AB29" s="69">
        <f t="shared" si="17"/>
        <v>0</v>
      </c>
      <c r="AC29" s="69">
        <f t="shared" si="17"/>
        <v>0</v>
      </c>
      <c r="AD29" s="69">
        <f t="shared" si="17"/>
        <v>0</v>
      </c>
      <c r="AE29" s="69">
        <f t="shared" si="17"/>
        <v>0</v>
      </c>
    </row>
    <row r="30" spans="2:31" ht="15">
      <c r="B30" s="8">
        <v>23</v>
      </c>
      <c r="C30" s="23" t="s">
        <v>131</v>
      </c>
      <c r="D30" s="65">
        <v>6399</v>
      </c>
      <c r="E30" s="67"/>
      <c r="F30" s="36">
        <f t="shared" si="10"/>
        <v>3.5</v>
      </c>
      <c r="G30" s="40">
        <v>7</v>
      </c>
      <c r="H30" s="10">
        <f>((1))+15</f>
        <v>16</v>
      </c>
      <c r="I30" s="10">
        <v>4</v>
      </c>
      <c r="J30" s="10">
        <f t="shared" si="11"/>
        <v>3.5</v>
      </c>
      <c r="K30" s="51"/>
      <c r="L30" s="55"/>
      <c r="M30" s="10"/>
      <c r="N30" s="36" t="str">
        <f t="shared" si="2"/>
        <v>---</v>
      </c>
      <c r="O30" s="36" t="str">
        <f t="shared" si="12"/>
        <v>---</v>
      </c>
      <c r="P30" s="36" t="str">
        <f t="shared" si="13"/>
        <v>---</v>
      </c>
      <c r="Q30" s="69"/>
      <c r="R30" s="10">
        <f t="shared" si="4"/>
        <v>16</v>
      </c>
      <c r="S30" s="9">
        <f t="shared" si="5"/>
        <v>39</v>
      </c>
      <c r="T30" s="30">
        <f t="shared" si="14"/>
        <v>0.65</v>
      </c>
      <c r="U30" s="36">
        <f t="shared" si="15"/>
        <v>3.5</v>
      </c>
      <c r="V30" s="69">
        <f t="shared" si="17"/>
        <v>0</v>
      </c>
      <c r="W30" s="69">
        <f t="shared" si="17"/>
        <v>0</v>
      </c>
      <c r="X30" s="69">
        <f t="shared" si="17"/>
        <v>0</v>
      </c>
      <c r="Y30" s="69">
        <f t="shared" si="17"/>
        <v>0</v>
      </c>
      <c r="Z30" s="69">
        <f t="shared" si="17"/>
        <v>0</v>
      </c>
      <c r="AA30" s="69">
        <f t="shared" si="17"/>
        <v>0</v>
      </c>
      <c r="AB30" s="69">
        <f t="shared" si="17"/>
        <v>0</v>
      </c>
      <c r="AC30" s="69">
        <f t="shared" si="17"/>
        <v>0</v>
      </c>
      <c r="AD30" s="69">
        <f t="shared" si="17"/>
        <v>0</v>
      </c>
      <c r="AE30" s="69">
        <f t="shared" si="17"/>
        <v>0</v>
      </c>
    </row>
    <row r="31" spans="2:31" ht="15">
      <c r="B31" s="12"/>
      <c r="C31" s="24" t="s">
        <v>92</v>
      </c>
      <c r="D31" s="64">
        <v>6712</v>
      </c>
      <c r="E31" s="66"/>
      <c r="F31" s="37">
        <f t="shared" si="10"/>
        <v>3.5</v>
      </c>
      <c r="G31" s="41">
        <f>12.5+((1))</f>
        <v>13.5</v>
      </c>
      <c r="H31" s="11">
        <v>7.5</v>
      </c>
      <c r="I31" s="11">
        <v>4</v>
      </c>
      <c r="J31" s="11">
        <f t="shared" si="11"/>
        <v>3.5</v>
      </c>
      <c r="K31" s="50"/>
      <c r="L31" s="54"/>
      <c r="M31" s="11"/>
      <c r="N31" s="37" t="str">
        <f t="shared" si="2"/>
        <v>---</v>
      </c>
      <c r="O31" s="37" t="str">
        <f t="shared" si="12"/>
        <v>---</v>
      </c>
      <c r="P31" s="37" t="str">
        <f t="shared" si="13"/>
        <v>---</v>
      </c>
      <c r="Q31" s="69"/>
      <c r="R31" s="11">
        <f t="shared" si="4"/>
        <v>16</v>
      </c>
      <c r="S31" s="32">
        <f>G31+H31+IF(R31&lt;&gt;$B$4,R31,0)</f>
        <v>37</v>
      </c>
      <c r="T31" s="31">
        <f aca="true" t="shared" si="18" ref="T31:T62">IF($E$124&lt;&gt;0,S31/($E$124+$R$124),"---")</f>
        <v>0.6166666666666667</v>
      </c>
      <c r="U31" s="37">
        <f aca="true" t="shared" si="19" ref="U31:U42">IF(OR(T31=$B$4,R31=$B$4),"---",IF(AND(T31&gt;0.5,T31&lt;=0.6),3,IF(AND(T31&gt;0.6,T31&lt;=0.7),3.5,IF(AND(T31&gt;0.7,T31&lt;=0.8),4,IF(AND(T31&gt;0.8,T31&lt;=0.9),4.5,IF(T31&gt;0.9,5,"---"))))))</f>
        <v>3.5</v>
      </c>
      <c r="V31" s="69">
        <f t="shared" si="17"/>
        <v>1</v>
      </c>
      <c r="W31" s="69">
        <f t="shared" si="17"/>
        <v>1</v>
      </c>
      <c r="X31" s="69">
        <f t="shared" si="17"/>
        <v>1</v>
      </c>
      <c r="Y31" s="69">
        <f t="shared" si="17"/>
        <v>1</v>
      </c>
      <c r="Z31" s="69">
        <f t="shared" si="17"/>
        <v>0</v>
      </c>
      <c r="AA31" s="69">
        <f t="shared" si="17"/>
        <v>0</v>
      </c>
      <c r="AB31" s="69">
        <f t="shared" si="17"/>
        <v>0</v>
      </c>
      <c r="AC31" s="69">
        <f t="shared" si="17"/>
        <v>0</v>
      </c>
      <c r="AD31" s="69">
        <f t="shared" si="17"/>
        <v>0</v>
      </c>
      <c r="AE31" s="69">
        <f t="shared" si="17"/>
        <v>0</v>
      </c>
    </row>
    <row r="32" spans="2:31" ht="15">
      <c r="B32" s="8">
        <v>25</v>
      </c>
      <c r="C32" s="23" t="s">
        <v>124</v>
      </c>
      <c r="D32" s="65">
        <v>4471</v>
      </c>
      <c r="E32" s="67"/>
      <c r="F32" s="36" t="str">
        <f t="shared" si="10"/>
        <v>---</v>
      </c>
      <c r="G32" s="40">
        <f>12+((1))</f>
        <v>13</v>
      </c>
      <c r="H32" s="10"/>
      <c r="I32" s="10"/>
      <c r="J32" s="10" t="str">
        <f t="shared" si="11"/>
        <v>---</v>
      </c>
      <c r="K32" s="51"/>
      <c r="L32" s="55"/>
      <c r="M32" s="10"/>
      <c r="N32" s="36" t="str">
        <f t="shared" si="2"/>
        <v>---</v>
      </c>
      <c r="O32" s="36" t="str">
        <f t="shared" si="12"/>
        <v>---</v>
      </c>
      <c r="P32" s="36" t="str">
        <f t="shared" si="13"/>
        <v>---</v>
      </c>
      <c r="Q32" s="69"/>
      <c r="R32" s="10" t="str">
        <f t="shared" si="4"/>
        <v>---</v>
      </c>
      <c r="S32" s="9">
        <f t="shared" si="5"/>
        <v>13</v>
      </c>
      <c r="T32" s="30">
        <f t="shared" si="18"/>
        <v>0.21666666666666667</v>
      </c>
      <c r="U32" s="36" t="str">
        <f t="shared" si="19"/>
        <v>---</v>
      </c>
      <c r="V32" s="69">
        <f t="shared" si="17"/>
        <v>1</v>
      </c>
      <c r="W32" s="69">
        <f t="shared" si="17"/>
        <v>1</v>
      </c>
      <c r="X32" s="69">
        <f t="shared" si="17"/>
        <v>1</v>
      </c>
      <c r="Y32" s="69">
        <f t="shared" si="17"/>
        <v>0</v>
      </c>
      <c r="Z32" s="69">
        <f t="shared" si="17"/>
        <v>0</v>
      </c>
      <c r="AA32" s="69">
        <f t="shared" si="17"/>
        <v>0</v>
      </c>
      <c r="AB32" s="69">
        <f t="shared" si="17"/>
        <v>0</v>
      </c>
      <c r="AC32" s="69">
        <f t="shared" si="17"/>
        <v>0</v>
      </c>
      <c r="AD32" s="69">
        <f t="shared" si="17"/>
        <v>0</v>
      </c>
      <c r="AE32" s="69">
        <f t="shared" si="17"/>
        <v>0</v>
      </c>
    </row>
    <row r="33" spans="2:31" s="48" customFormat="1" ht="15">
      <c r="B33" s="12">
        <v>26</v>
      </c>
      <c r="C33" s="24" t="s">
        <v>115</v>
      </c>
      <c r="D33" s="64">
        <v>6674</v>
      </c>
      <c r="E33" s="66"/>
      <c r="F33" s="37">
        <f t="shared" si="10"/>
        <v>3</v>
      </c>
      <c r="G33" s="41">
        <f>13+((1))</f>
        <v>14</v>
      </c>
      <c r="H33" s="11"/>
      <c r="I33" s="11"/>
      <c r="J33" s="11" t="str">
        <f t="shared" si="11"/>
        <v>---</v>
      </c>
      <c r="K33" s="50">
        <f>21/40</f>
        <v>0.525</v>
      </c>
      <c r="L33" s="54"/>
      <c r="M33" s="11"/>
      <c r="N33" s="37">
        <f t="shared" si="2"/>
        <v>3</v>
      </c>
      <c r="O33" s="37" t="str">
        <f t="shared" si="12"/>
        <v>---</v>
      </c>
      <c r="P33" s="37" t="str">
        <f t="shared" si="13"/>
        <v>---</v>
      </c>
      <c r="Q33" s="69"/>
      <c r="R33" s="11" t="str">
        <f t="shared" si="4"/>
        <v>---</v>
      </c>
      <c r="S33" s="32">
        <f>G33+H33+IF(R33&lt;&gt;$B$4,R33,0)</f>
        <v>14</v>
      </c>
      <c r="T33" s="31">
        <f t="shared" si="18"/>
        <v>0.23333333333333334</v>
      </c>
      <c r="U33" s="37" t="str">
        <f t="shared" si="19"/>
        <v>---</v>
      </c>
      <c r="V33" s="69">
        <f t="shared" si="17"/>
        <v>1</v>
      </c>
      <c r="W33" s="69">
        <f t="shared" si="17"/>
        <v>1</v>
      </c>
      <c r="X33" s="69">
        <f t="shared" si="17"/>
        <v>1</v>
      </c>
      <c r="Y33" s="69">
        <f t="shared" si="17"/>
        <v>1</v>
      </c>
      <c r="Z33" s="69">
        <f t="shared" si="17"/>
        <v>0</v>
      </c>
      <c r="AA33" s="69">
        <f t="shared" si="17"/>
        <v>0</v>
      </c>
      <c r="AB33" s="69">
        <f t="shared" si="17"/>
        <v>0</v>
      </c>
      <c r="AC33" s="69">
        <f t="shared" si="17"/>
        <v>0</v>
      </c>
      <c r="AD33" s="69">
        <f t="shared" si="17"/>
        <v>0</v>
      </c>
      <c r="AE33" s="69">
        <f t="shared" si="17"/>
        <v>0</v>
      </c>
    </row>
    <row r="34" spans="2:31" ht="15">
      <c r="B34" s="8">
        <v>27</v>
      </c>
      <c r="C34" s="23" t="s">
        <v>62</v>
      </c>
      <c r="D34" s="65">
        <v>5296</v>
      </c>
      <c r="E34" s="67"/>
      <c r="F34" s="36" t="str">
        <f t="shared" si="10"/>
        <v>---</v>
      </c>
      <c r="G34" s="40">
        <v>1</v>
      </c>
      <c r="H34" s="10">
        <v>0</v>
      </c>
      <c r="I34" s="10"/>
      <c r="J34" s="10" t="str">
        <f t="shared" si="11"/>
        <v>---</v>
      </c>
      <c r="K34" s="51"/>
      <c r="L34" s="55"/>
      <c r="M34" s="10"/>
      <c r="N34" s="36" t="str">
        <f t="shared" si="2"/>
        <v>---</v>
      </c>
      <c r="O34" s="36" t="str">
        <f t="shared" si="12"/>
        <v>---</v>
      </c>
      <c r="P34" s="36" t="str">
        <f t="shared" si="13"/>
        <v>---</v>
      </c>
      <c r="Q34" s="69"/>
      <c r="R34" s="10" t="str">
        <f t="shared" si="4"/>
        <v>---</v>
      </c>
      <c r="S34" s="9">
        <f t="shared" si="5"/>
        <v>1</v>
      </c>
      <c r="T34" s="30">
        <f t="shared" si="18"/>
        <v>0.016666666666666666</v>
      </c>
      <c r="U34" s="36" t="str">
        <f t="shared" si="19"/>
        <v>---</v>
      </c>
      <c r="V34" s="69">
        <f t="shared" si="17"/>
        <v>0</v>
      </c>
      <c r="W34" s="69">
        <f t="shared" si="17"/>
        <v>0</v>
      </c>
      <c r="X34" s="69">
        <f t="shared" si="17"/>
        <v>0</v>
      </c>
      <c r="Y34" s="69">
        <f t="shared" si="17"/>
        <v>0</v>
      </c>
      <c r="Z34" s="69">
        <f t="shared" si="17"/>
        <v>0</v>
      </c>
      <c r="AA34" s="69">
        <f t="shared" si="17"/>
        <v>0</v>
      </c>
      <c r="AB34" s="69">
        <f t="shared" si="17"/>
        <v>0</v>
      </c>
      <c r="AC34" s="69">
        <f t="shared" si="17"/>
        <v>0</v>
      </c>
      <c r="AD34" s="69">
        <f t="shared" si="17"/>
        <v>0</v>
      </c>
      <c r="AE34" s="69">
        <f t="shared" si="17"/>
        <v>0</v>
      </c>
    </row>
    <row r="35" spans="2:31" s="48" customFormat="1" ht="15">
      <c r="B35" s="12">
        <v>28</v>
      </c>
      <c r="C35" s="24" t="s">
        <v>137</v>
      </c>
      <c r="D35" s="64">
        <v>6045</v>
      </c>
      <c r="E35" s="66"/>
      <c r="F35" s="37">
        <f t="shared" si="10"/>
        <v>5</v>
      </c>
      <c r="G35" s="41">
        <f>17+1/3+((2))</f>
        <v>19.333333333333332</v>
      </c>
      <c r="H35" s="11">
        <f>((1))+20</f>
        <v>21</v>
      </c>
      <c r="I35" s="11">
        <v>4</v>
      </c>
      <c r="J35" s="11">
        <f t="shared" si="11"/>
        <v>5</v>
      </c>
      <c r="K35" s="50"/>
      <c r="L35" s="54"/>
      <c r="M35" s="11"/>
      <c r="N35" s="37" t="str">
        <f t="shared" si="2"/>
        <v>---</v>
      </c>
      <c r="O35" s="37" t="str">
        <f t="shared" si="12"/>
        <v>---</v>
      </c>
      <c r="P35" s="37" t="str">
        <f t="shared" si="13"/>
        <v>---</v>
      </c>
      <c r="Q35" s="69"/>
      <c r="R35" s="11">
        <f t="shared" si="4"/>
        <v>16</v>
      </c>
      <c r="S35" s="32">
        <f>G35+H35+IF(R35&lt;&gt;$B$4,R35,0)</f>
        <v>56.33333333333333</v>
      </c>
      <c r="T35" s="31">
        <f t="shared" si="18"/>
        <v>0.9388888888888888</v>
      </c>
      <c r="U35" s="37">
        <f t="shared" si="19"/>
        <v>5</v>
      </c>
      <c r="V35" s="69">
        <f t="shared" si="17"/>
        <v>1</v>
      </c>
      <c r="W35" s="69">
        <f t="shared" si="17"/>
        <v>1</v>
      </c>
      <c r="X35" s="69">
        <f t="shared" si="17"/>
        <v>1</v>
      </c>
      <c r="Y35" s="69">
        <f t="shared" si="17"/>
        <v>1</v>
      </c>
      <c r="Z35" s="69">
        <f t="shared" si="17"/>
        <v>1</v>
      </c>
      <c r="AA35" s="69">
        <f t="shared" si="17"/>
        <v>1</v>
      </c>
      <c r="AB35" s="69">
        <f t="shared" si="17"/>
        <v>1</v>
      </c>
      <c r="AC35" s="69">
        <f t="shared" si="17"/>
        <v>1</v>
      </c>
      <c r="AD35" s="69">
        <f t="shared" si="17"/>
        <v>1</v>
      </c>
      <c r="AE35" s="69">
        <f t="shared" si="17"/>
        <v>1</v>
      </c>
    </row>
    <row r="36" spans="2:31" ht="15">
      <c r="B36" s="8">
        <v>29</v>
      </c>
      <c r="C36" s="23" t="s">
        <v>91</v>
      </c>
      <c r="D36" s="65">
        <v>6709</v>
      </c>
      <c r="E36" s="67"/>
      <c r="F36" s="36">
        <f t="shared" si="10"/>
        <v>3</v>
      </c>
      <c r="G36" s="40">
        <v>8.5</v>
      </c>
      <c r="H36" s="10">
        <v>9</v>
      </c>
      <c r="I36" s="10">
        <v>3.5</v>
      </c>
      <c r="J36" s="10">
        <f t="shared" si="11"/>
        <v>3</v>
      </c>
      <c r="K36" s="51"/>
      <c r="L36" s="55"/>
      <c r="M36" s="10"/>
      <c r="N36" s="36" t="str">
        <f t="shared" si="2"/>
        <v>---</v>
      </c>
      <c r="O36" s="36" t="str">
        <f t="shared" si="12"/>
        <v>---</v>
      </c>
      <c r="P36" s="36" t="str">
        <f t="shared" si="13"/>
        <v>---</v>
      </c>
      <c r="Q36" s="69"/>
      <c r="R36" s="10">
        <f t="shared" si="4"/>
        <v>14</v>
      </c>
      <c r="S36" s="9">
        <f t="shared" si="5"/>
        <v>31.5</v>
      </c>
      <c r="T36" s="30">
        <f t="shared" si="18"/>
        <v>0.525</v>
      </c>
      <c r="U36" s="36">
        <f t="shared" si="19"/>
        <v>3</v>
      </c>
      <c r="V36" s="69">
        <f t="shared" si="17"/>
        <v>0</v>
      </c>
      <c r="W36" s="69">
        <f t="shared" si="17"/>
        <v>0</v>
      </c>
      <c r="X36" s="69">
        <f t="shared" si="17"/>
        <v>0</v>
      </c>
      <c r="Y36" s="69">
        <f t="shared" si="17"/>
        <v>0</v>
      </c>
      <c r="Z36" s="69">
        <f t="shared" si="17"/>
        <v>0</v>
      </c>
      <c r="AA36" s="69">
        <f t="shared" si="17"/>
        <v>0</v>
      </c>
      <c r="AB36" s="69">
        <f t="shared" si="17"/>
        <v>0</v>
      </c>
      <c r="AC36" s="69">
        <f t="shared" si="17"/>
        <v>0</v>
      </c>
      <c r="AD36" s="69">
        <f t="shared" si="17"/>
        <v>0</v>
      </c>
      <c r="AE36" s="69">
        <f t="shared" si="17"/>
        <v>0</v>
      </c>
    </row>
    <row r="37" spans="2:31" ht="15">
      <c r="B37" s="12">
        <v>30</v>
      </c>
      <c r="C37" s="24" t="s">
        <v>108</v>
      </c>
      <c r="D37" s="64">
        <v>6130</v>
      </c>
      <c r="E37" s="66"/>
      <c r="F37" s="37">
        <f t="shared" si="10"/>
        <v>3</v>
      </c>
      <c r="G37" s="41">
        <f>2+((1))</f>
        <v>3</v>
      </c>
      <c r="H37" s="11"/>
      <c r="I37" s="11"/>
      <c r="J37" s="11" t="str">
        <f t="shared" si="11"/>
        <v>---</v>
      </c>
      <c r="K37" s="50">
        <f>22/40</f>
        <v>0.55</v>
      </c>
      <c r="L37" s="54"/>
      <c r="M37" s="11"/>
      <c r="N37" s="37">
        <f t="shared" si="2"/>
        <v>3</v>
      </c>
      <c r="O37" s="37" t="str">
        <f t="shared" si="12"/>
        <v>---</v>
      </c>
      <c r="P37" s="37" t="str">
        <f t="shared" si="13"/>
        <v>---</v>
      </c>
      <c r="Q37" s="69"/>
      <c r="R37" s="11" t="str">
        <f t="shared" si="4"/>
        <v>---</v>
      </c>
      <c r="S37" s="32">
        <f t="shared" si="5"/>
        <v>3</v>
      </c>
      <c r="T37" s="31">
        <f t="shared" si="18"/>
        <v>0.05</v>
      </c>
      <c r="U37" s="37" t="str">
        <f t="shared" si="19"/>
        <v>---</v>
      </c>
      <c r="V37" s="69">
        <f t="shared" si="17"/>
        <v>0</v>
      </c>
      <c r="W37" s="69">
        <f t="shared" si="17"/>
        <v>0</v>
      </c>
      <c r="X37" s="69">
        <f t="shared" si="17"/>
        <v>0</v>
      </c>
      <c r="Y37" s="69">
        <f t="shared" si="17"/>
        <v>0</v>
      </c>
      <c r="Z37" s="69">
        <f t="shared" si="17"/>
        <v>0</v>
      </c>
      <c r="AA37" s="69">
        <f t="shared" si="17"/>
        <v>0</v>
      </c>
      <c r="AB37" s="69">
        <f t="shared" si="17"/>
        <v>0</v>
      </c>
      <c r="AC37" s="69">
        <f t="shared" si="17"/>
        <v>0</v>
      </c>
      <c r="AD37" s="69">
        <f t="shared" si="17"/>
        <v>0</v>
      </c>
      <c r="AE37" s="69">
        <f t="shared" si="17"/>
        <v>0</v>
      </c>
    </row>
    <row r="38" spans="2:31" ht="15">
      <c r="B38" s="8">
        <v>31</v>
      </c>
      <c r="C38" s="23" t="s">
        <v>63</v>
      </c>
      <c r="D38" s="65">
        <v>6768</v>
      </c>
      <c r="E38" s="67"/>
      <c r="F38" s="36" t="str">
        <f t="shared" si="10"/>
        <v>---</v>
      </c>
      <c r="G38" s="40">
        <v>3</v>
      </c>
      <c r="H38" s="10">
        <v>4</v>
      </c>
      <c r="I38" s="10"/>
      <c r="J38" s="10" t="str">
        <f t="shared" si="11"/>
        <v>---</v>
      </c>
      <c r="K38" s="51"/>
      <c r="L38" s="55"/>
      <c r="M38" s="10"/>
      <c r="N38" s="36" t="str">
        <f t="shared" si="2"/>
        <v>---</v>
      </c>
      <c r="O38" s="36" t="str">
        <f t="shared" si="12"/>
        <v>---</v>
      </c>
      <c r="P38" s="36" t="str">
        <f t="shared" si="13"/>
        <v>---</v>
      </c>
      <c r="Q38" s="69"/>
      <c r="R38" s="10" t="str">
        <f t="shared" si="4"/>
        <v>---</v>
      </c>
      <c r="S38" s="9">
        <f t="shared" si="5"/>
        <v>7</v>
      </c>
      <c r="T38" s="30">
        <f t="shared" si="18"/>
        <v>0.11666666666666667</v>
      </c>
      <c r="U38" s="36" t="str">
        <f t="shared" si="19"/>
        <v>---</v>
      </c>
      <c r="V38" s="69">
        <f t="shared" si="17"/>
        <v>0</v>
      </c>
      <c r="W38" s="69">
        <f t="shared" si="17"/>
        <v>0</v>
      </c>
      <c r="X38" s="69">
        <f t="shared" si="17"/>
        <v>0</v>
      </c>
      <c r="Y38" s="69">
        <f t="shared" si="17"/>
        <v>0</v>
      </c>
      <c r="Z38" s="69">
        <f t="shared" si="17"/>
        <v>0</v>
      </c>
      <c r="AA38" s="69">
        <f t="shared" si="17"/>
        <v>0</v>
      </c>
      <c r="AB38" s="69">
        <f t="shared" si="17"/>
        <v>0</v>
      </c>
      <c r="AC38" s="69">
        <f t="shared" si="17"/>
        <v>0</v>
      </c>
      <c r="AD38" s="69">
        <f t="shared" si="17"/>
        <v>0</v>
      </c>
      <c r="AE38" s="69">
        <f t="shared" si="17"/>
        <v>0</v>
      </c>
    </row>
    <row r="39" spans="2:31" ht="15">
      <c r="B39" s="12">
        <v>32</v>
      </c>
      <c r="C39" s="24" t="s">
        <v>64</v>
      </c>
      <c r="D39" s="64">
        <v>6224</v>
      </c>
      <c r="E39" s="66"/>
      <c r="F39" s="37" t="str">
        <f t="shared" si="10"/>
        <v>---</v>
      </c>
      <c r="G39" s="41"/>
      <c r="H39" s="11">
        <v>0</v>
      </c>
      <c r="I39" s="11"/>
      <c r="J39" s="11" t="str">
        <f t="shared" si="11"/>
        <v>---</v>
      </c>
      <c r="K39" s="50"/>
      <c r="L39" s="54"/>
      <c r="M39" s="11"/>
      <c r="N39" s="37" t="str">
        <f t="shared" si="2"/>
        <v>---</v>
      </c>
      <c r="O39" s="37" t="str">
        <f t="shared" si="12"/>
        <v>---</v>
      </c>
      <c r="P39" s="37" t="str">
        <f t="shared" si="13"/>
        <v>---</v>
      </c>
      <c r="Q39" s="69"/>
      <c r="R39" s="11" t="str">
        <f t="shared" si="4"/>
        <v>---</v>
      </c>
      <c r="S39" s="32">
        <f t="shared" si="5"/>
        <v>0</v>
      </c>
      <c r="T39" s="31">
        <f t="shared" si="18"/>
        <v>0</v>
      </c>
      <c r="U39" s="37" t="str">
        <f t="shared" si="19"/>
        <v>---</v>
      </c>
      <c r="V39" s="69">
        <f t="shared" si="17"/>
        <v>0</v>
      </c>
      <c r="W39" s="69">
        <f t="shared" si="17"/>
        <v>0</v>
      </c>
      <c r="X39" s="69">
        <f t="shared" si="17"/>
        <v>0</v>
      </c>
      <c r="Y39" s="69">
        <f t="shared" si="17"/>
        <v>0</v>
      </c>
      <c r="Z39" s="69">
        <f t="shared" si="17"/>
        <v>0</v>
      </c>
      <c r="AA39" s="69">
        <f t="shared" si="17"/>
        <v>0</v>
      </c>
      <c r="AB39" s="69">
        <f t="shared" si="17"/>
        <v>0</v>
      </c>
      <c r="AC39" s="69">
        <f t="shared" si="17"/>
        <v>0</v>
      </c>
      <c r="AD39" s="69">
        <f t="shared" si="17"/>
        <v>0</v>
      </c>
      <c r="AE39" s="69">
        <f t="shared" si="17"/>
        <v>0</v>
      </c>
    </row>
    <row r="40" spans="2:31" s="48" customFormat="1" ht="15">
      <c r="B40" s="8">
        <v>33</v>
      </c>
      <c r="C40" s="23" t="s">
        <v>112</v>
      </c>
      <c r="D40" s="65">
        <v>6623</v>
      </c>
      <c r="E40" s="67"/>
      <c r="F40" s="36">
        <f t="shared" si="10"/>
        <v>3.5</v>
      </c>
      <c r="G40" s="40">
        <f>1+((1))</f>
        <v>2</v>
      </c>
      <c r="H40" s="10"/>
      <c r="I40" s="10">
        <v>4</v>
      </c>
      <c r="J40" s="10" t="str">
        <f t="shared" si="11"/>
        <v>---</v>
      </c>
      <c r="K40" s="51">
        <f>27.5/40</f>
        <v>0.6875</v>
      </c>
      <c r="L40" s="55"/>
      <c r="M40" s="10"/>
      <c r="N40" s="36">
        <f aca="true" t="shared" si="20" ref="N40:N71">IF(AND($K40&gt;0.5,$K40&lt;=0.6),3,IF(AND($K40&gt;0.6,$K40&lt;=0.7),3.5,IF(AND($K40&gt;0.7,$K40&lt;=0.8),4,IF(AND($K40&gt;0.8,$K40&lt;=0.9),4.5,IF($K40&gt;0.9,5,"---")))))</f>
        <v>3.5</v>
      </c>
      <c r="O40" s="36" t="str">
        <f t="shared" si="12"/>
        <v>---</v>
      </c>
      <c r="P40" s="36" t="str">
        <f t="shared" si="13"/>
        <v>---</v>
      </c>
      <c r="Q40" s="69"/>
      <c r="R40" s="10">
        <f t="shared" si="4"/>
        <v>16</v>
      </c>
      <c r="S40" s="9">
        <f>G40+H40+IF(R40&lt;&gt;$B$4,R40,0)</f>
        <v>18</v>
      </c>
      <c r="T40" s="30">
        <f t="shared" si="18"/>
        <v>0.3</v>
      </c>
      <c r="U40" s="36" t="str">
        <f t="shared" si="19"/>
        <v>---</v>
      </c>
      <c r="V40" s="69">
        <f t="shared" si="17"/>
        <v>0</v>
      </c>
      <c r="W40" s="69">
        <f t="shared" si="17"/>
        <v>0</v>
      </c>
      <c r="X40" s="69">
        <f t="shared" si="17"/>
        <v>0</v>
      </c>
      <c r="Y40" s="69">
        <f t="shared" si="17"/>
        <v>0</v>
      </c>
      <c r="Z40" s="69">
        <f t="shared" si="17"/>
        <v>0</v>
      </c>
      <c r="AA40" s="69">
        <f t="shared" si="17"/>
        <v>0</v>
      </c>
      <c r="AB40" s="69">
        <f t="shared" si="17"/>
        <v>0</v>
      </c>
      <c r="AC40" s="69">
        <f t="shared" si="17"/>
        <v>0</v>
      </c>
      <c r="AD40" s="69">
        <f t="shared" si="17"/>
        <v>0</v>
      </c>
      <c r="AE40" s="69">
        <f t="shared" si="17"/>
        <v>0</v>
      </c>
    </row>
    <row r="41" spans="2:31" ht="15">
      <c r="B41" s="12">
        <v>34</v>
      </c>
      <c r="C41" s="24" t="s">
        <v>65</v>
      </c>
      <c r="D41" s="64">
        <v>4387</v>
      </c>
      <c r="E41" s="66"/>
      <c r="F41" s="37" t="str">
        <f t="shared" si="10"/>
        <v>---</v>
      </c>
      <c r="G41" s="41"/>
      <c r="H41" s="11"/>
      <c r="I41" s="11"/>
      <c r="J41" s="11" t="str">
        <f t="shared" si="11"/>
        <v>---</v>
      </c>
      <c r="K41" s="50"/>
      <c r="L41" s="54"/>
      <c r="M41" s="11"/>
      <c r="N41" s="37" t="str">
        <f t="shared" si="20"/>
        <v>---</v>
      </c>
      <c r="O41" s="37" t="str">
        <f t="shared" si="12"/>
        <v>---</v>
      </c>
      <c r="P41" s="37" t="str">
        <f t="shared" si="13"/>
        <v>---</v>
      </c>
      <c r="Q41" s="69"/>
      <c r="R41" s="11" t="str">
        <f t="shared" si="4"/>
        <v>---</v>
      </c>
      <c r="S41" s="32">
        <f>G41+H41+IF(R41&lt;&gt;$B$4,R41,0)</f>
        <v>0</v>
      </c>
      <c r="T41" s="31">
        <f t="shared" si="18"/>
        <v>0</v>
      </c>
      <c r="U41" s="37" t="str">
        <f t="shared" si="19"/>
        <v>---</v>
      </c>
      <c r="V41" s="69">
        <f t="shared" si="17"/>
        <v>0</v>
      </c>
      <c r="W41" s="69">
        <f t="shared" si="17"/>
        <v>0</v>
      </c>
      <c r="X41" s="69">
        <f t="shared" si="17"/>
        <v>0</v>
      </c>
      <c r="Y41" s="69">
        <f t="shared" si="17"/>
        <v>0</v>
      </c>
      <c r="Z41" s="69">
        <f t="shared" si="17"/>
        <v>0</v>
      </c>
      <c r="AA41" s="69">
        <f t="shared" si="17"/>
        <v>0</v>
      </c>
      <c r="AB41" s="69">
        <f t="shared" si="17"/>
        <v>0</v>
      </c>
      <c r="AC41" s="69">
        <f t="shared" si="17"/>
        <v>0</v>
      </c>
      <c r="AD41" s="69">
        <f t="shared" si="17"/>
        <v>0</v>
      </c>
      <c r="AE41" s="69">
        <f t="shared" si="17"/>
        <v>0</v>
      </c>
    </row>
    <row r="42" spans="2:31" ht="15">
      <c r="B42" s="8">
        <v>35</v>
      </c>
      <c r="C42" s="23" t="s">
        <v>66</v>
      </c>
      <c r="D42" s="65">
        <v>6676</v>
      </c>
      <c r="E42" s="67"/>
      <c r="F42" s="36" t="str">
        <f t="shared" si="10"/>
        <v>---</v>
      </c>
      <c r="G42" s="40">
        <v>3</v>
      </c>
      <c r="H42" s="10"/>
      <c r="I42" s="10"/>
      <c r="J42" s="10" t="str">
        <f t="shared" si="11"/>
        <v>---</v>
      </c>
      <c r="K42" s="51"/>
      <c r="L42" s="55"/>
      <c r="M42" s="10"/>
      <c r="N42" s="36" t="str">
        <f t="shared" si="20"/>
        <v>---</v>
      </c>
      <c r="O42" s="36" t="str">
        <f t="shared" si="12"/>
        <v>---</v>
      </c>
      <c r="P42" s="36" t="str">
        <f t="shared" si="13"/>
        <v>---</v>
      </c>
      <c r="Q42" s="69"/>
      <c r="R42" s="10" t="str">
        <f t="shared" si="4"/>
        <v>---</v>
      </c>
      <c r="S42" s="9">
        <f>G42+H42+IF(R42&lt;&gt;$B$4,R42,0)</f>
        <v>3</v>
      </c>
      <c r="T42" s="30">
        <f t="shared" si="18"/>
        <v>0.05</v>
      </c>
      <c r="U42" s="36" t="str">
        <f t="shared" si="19"/>
        <v>---</v>
      </c>
      <c r="V42" s="69">
        <f t="shared" si="17"/>
        <v>0</v>
      </c>
      <c r="W42" s="69">
        <f t="shared" si="17"/>
        <v>0</v>
      </c>
      <c r="X42" s="69">
        <f t="shared" si="17"/>
        <v>0</v>
      </c>
      <c r="Y42" s="69">
        <f t="shared" si="17"/>
        <v>0</v>
      </c>
      <c r="Z42" s="69">
        <f t="shared" si="17"/>
        <v>0</v>
      </c>
      <c r="AA42" s="69">
        <f t="shared" si="17"/>
        <v>0</v>
      </c>
      <c r="AB42" s="69">
        <f t="shared" si="17"/>
        <v>0</v>
      </c>
      <c r="AC42" s="69">
        <f t="shared" si="17"/>
        <v>0</v>
      </c>
      <c r="AD42" s="69">
        <f t="shared" si="17"/>
        <v>0</v>
      </c>
      <c r="AE42" s="69">
        <f t="shared" si="17"/>
        <v>0</v>
      </c>
    </row>
    <row r="43" spans="2:31" s="52" customFormat="1" ht="15">
      <c r="B43" s="12">
        <v>36</v>
      </c>
      <c r="C43" s="24" t="s">
        <v>109</v>
      </c>
      <c r="D43" s="64">
        <v>6014</v>
      </c>
      <c r="E43" s="66"/>
      <c r="F43" s="37" t="str">
        <f t="shared" si="10"/>
        <v>---</v>
      </c>
      <c r="G43" s="41">
        <f>9.5+((1))</f>
        <v>10.5</v>
      </c>
      <c r="H43" s="78"/>
      <c r="I43" s="11"/>
      <c r="J43" s="11" t="str">
        <f t="shared" si="11"/>
        <v>---</v>
      </c>
      <c r="K43" s="50"/>
      <c r="L43" s="54"/>
      <c r="M43" s="11"/>
      <c r="N43" s="37" t="str">
        <f t="shared" si="20"/>
        <v>---</v>
      </c>
      <c r="O43" s="37" t="str">
        <f t="shared" si="12"/>
        <v>---</v>
      </c>
      <c r="P43" s="37" t="str">
        <f t="shared" si="13"/>
        <v>---</v>
      </c>
      <c r="Q43" s="69"/>
      <c r="R43" s="11" t="str">
        <f aca="true" t="shared" si="21" ref="R43:R87">IF(I43=5,20,IF(I43=4.5,18,IF(I43=4,16,IF(I43=3.5,14,$B$4))))</f>
        <v>---</v>
      </c>
      <c r="S43" s="32">
        <f>G43+H43+IF(R43&lt;&gt;$B$4,R43,0)</f>
        <v>10.5</v>
      </c>
      <c r="T43" s="31">
        <f>IF($E$124&lt;&gt;0,S43/($E$124+$R$124),"---")</f>
        <v>0.175</v>
      </c>
      <c r="U43" s="37" t="str">
        <f>IF(OR(T43=$B$4,R43=$B$4),"---",IF(AND(T43&gt;0.5,T43&lt;=0.6),3,IF(AND(T43&gt;0.6,T43&lt;=0.7),3.5,IF(AND(T43&gt;0.7,T43&lt;=0.8),4,IF(AND(T43&gt;0.8,T43&lt;=0.9),4.5,IF(T43&gt;0.9,5,"---"))))))</f>
        <v>---</v>
      </c>
      <c r="V43" s="69">
        <f t="shared" si="17"/>
        <v>1</v>
      </c>
      <c r="W43" s="69">
        <f t="shared" si="17"/>
        <v>0</v>
      </c>
      <c r="X43" s="69">
        <f t="shared" si="17"/>
        <v>0</v>
      </c>
      <c r="Y43" s="69">
        <f t="shared" si="17"/>
        <v>0</v>
      </c>
      <c r="Z43" s="69">
        <f t="shared" si="17"/>
        <v>0</v>
      </c>
      <c r="AA43" s="69">
        <f t="shared" si="17"/>
        <v>0</v>
      </c>
      <c r="AB43" s="69">
        <f t="shared" si="17"/>
        <v>0</v>
      </c>
      <c r="AC43" s="69">
        <f t="shared" si="17"/>
        <v>0</v>
      </c>
      <c r="AD43" s="69">
        <f t="shared" si="17"/>
        <v>0</v>
      </c>
      <c r="AE43" s="69">
        <f t="shared" si="17"/>
        <v>0</v>
      </c>
    </row>
    <row r="44" spans="2:31" s="48" customFormat="1" ht="15">
      <c r="B44" s="8">
        <v>37</v>
      </c>
      <c r="C44" s="23" t="s">
        <v>102</v>
      </c>
      <c r="D44" s="65">
        <v>6190</v>
      </c>
      <c r="E44" s="67"/>
      <c r="F44" s="36" t="str">
        <f t="shared" si="10"/>
        <v>---</v>
      </c>
      <c r="G44" s="40">
        <f>1+((1))</f>
        <v>2</v>
      </c>
      <c r="H44" s="10"/>
      <c r="I44" s="10"/>
      <c r="J44" s="10" t="str">
        <f t="shared" si="11"/>
        <v>---</v>
      </c>
      <c r="K44" s="51">
        <f>10/40</f>
        <v>0.25</v>
      </c>
      <c r="L44" s="55"/>
      <c r="M44" s="10"/>
      <c r="N44" s="36" t="str">
        <f t="shared" si="20"/>
        <v>---</v>
      </c>
      <c r="O44" s="36" t="str">
        <f t="shared" si="12"/>
        <v>---</v>
      </c>
      <c r="P44" s="36" t="str">
        <f t="shared" si="13"/>
        <v>---</v>
      </c>
      <c r="Q44" s="69"/>
      <c r="R44" s="10" t="str">
        <f t="shared" si="21"/>
        <v>---</v>
      </c>
      <c r="S44" s="9">
        <f aca="true" t="shared" si="22" ref="S44:S87">G44+H44+IF(R44&lt;&gt;$B$4,R44,0)</f>
        <v>2</v>
      </c>
      <c r="T44" s="30">
        <f t="shared" si="18"/>
        <v>0.03333333333333333</v>
      </c>
      <c r="U44" s="36" t="str">
        <f aca="true" t="shared" si="23" ref="U44:U87">IF(OR(T44=$B$4,R44=$B$4),"---",IF(AND(T44&gt;0.5,T44&lt;=0.6),3,IF(AND(T44&gt;0.6,T44&lt;=0.7),3.5,IF(AND(T44&gt;0.7,T44&lt;=0.8),4,IF(AND(T44&gt;0.8,T44&lt;=0.9),4.5,IF(T44&gt;0.9,5,"---"))))))</f>
        <v>---</v>
      </c>
      <c r="V44" s="69">
        <f t="shared" si="17"/>
        <v>0</v>
      </c>
      <c r="W44" s="69">
        <f t="shared" si="17"/>
        <v>0</v>
      </c>
      <c r="X44" s="69">
        <f t="shared" si="17"/>
        <v>0</v>
      </c>
      <c r="Y44" s="69">
        <f t="shared" si="17"/>
        <v>0</v>
      </c>
      <c r="Z44" s="69">
        <f t="shared" si="17"/>
        <v>0</v>
      </c>
      <c r="AA44" s="69">
        <f t="shared" si="17"/>
        <v>0</v>
      </c>
      <c r="AB44" s="69">
        <f t="shared" si="17"/>
        <v>0</v>
      </c>
      <c r="AC44" s="69">
        <f t="shared" si="17"/>
        <v>0</v>
      </c>
      <c r="AD44" s="69">
        <f t="shared" si="17"/>
        <v>0</v>
      </c>
      <c r="AE44" s="69">
        <f t="shared" si="17"/>
        <v>0</v>
      </c>
    </row>
    <row r="45" spans="2:31" ht="15">
      <c r="B45" s="12">
        <v>38</v>
      </c>
      <c r="C45" s="24" t="s">
        <v>106</v>
      </c>
      <c r="D45" s="64">
        <v>6383</v>
      </c>
      <c r="E45" s="66"/>
      <c r="F45" s="37">
        <f t="shared" si="10"/>
        <v>3</v>
      </c>
      <c r="G45" s="41">
        <f>11.5+((1))</f>
        <v>12.5</v>
      </c>
      <c r="H45" s="11">
        <v>8</v>
      </c>
      <c r="I45" s="11">
        <v>3.5</v>
      </c>
      <c r="J45" s="11">
        <f t="shared" si="11"/>
        <v>3</v>
      </c>
      <c r="K45" s="50"/>
      <c r="L45" s="54"/>
      <c r="M45" s="11"/>
      <c r="N45" s="37" t="str">
        <f t="shared" si="20"/>
        <v>---</v>
      </c>
      <c r="O45" s="37" t="str">
        <f t="shared" si="12"/>
        <v>---</v>
      </c>
      <c r="P45" s="37" t="str">
        <f t="shared" si="13"/>
        <v>---</v>
      </c>
      <c r="Q45" s="69"/>
      <c r="R45" s="11">
        <f t="shared" si="21"/>
        <v>14</v>
      </c>
      <c r="S45" s="32">
        <f t="shared" si="22"/>
        <v>34.5</v>
      </c>
      <c r="T45" s="31">
        <f t="shared" si="18"/>
        <v>0.575</v>
      </c>
      <c r="U45" s="37">
        <f t="shared" si="23"/>
        <v>3</v>
      </c>
      <c r="V45" s="69">
        <f t="shared" si="17"/>
        <v>1</v>
      </c>
      <c r="W45" s="69">
        <f t="shared" si="17"/>
        <v>1</v>
      </c>
      <c r="X45" s="69">
        <f t="shared" si="17"/>
        <v>1</v>
      </c>
      <c r="Y45" s="69">
        <f t="shared" si="17"/>
        <v>0</v>
      </c>
      <c r="Z45" s="69">
        <f t="shared" si="17"/>
        <v>0</v>
      </c>
      <c r="AA45" s="69">
        <f t="shared" si="17"/>
        <v>0</v>
      </c>
      <c r="AB45" s="69">
        <f t="shared" si="17"/>
        <v>0</v>
      </c>
      <c r="AC45" s="69">
        <f t="shared" si="17"/>
        <v>0</v>
      </c>
      <c r="AD45" s="69">
        <f t="shared" si="17"/>
        <v>0</v>
      </c>
      <c r="AE45" s="69">
        <f t="shared" si="17"/>
        <v>0</v>
      </c>
    </row>
    <row r="46" spans="2:31" s="48" customFormat="1" ht="15">
      <c r="B46" s="8">
        <v>39</v>
      </c>
      <c r="C46" s="23" t="s">
        <v>67</v>
      </c>
      <c r="D46" s="65">
        <v>6803</v>
      </c>
      <c r="E46" s="67"/>
      <c r="F46" s="36" t="str">
        <f t="shared" si="10"/>
        <v>---</v>
      </c>
      <c r="G46" s="40">
        <v>0</v>
      </c>
      <c r="H46" s="10"/>
      <c r="I46" s="10"/>
      <c r="J46" s="10" t="str">
        <f t="shared" si="11"/>
        <v>---</v>
      </c>
      <c r="K46" s="51"/>
      <c r="L46" s="55"/>
      <c r="M46" s="10"/>
      <c r="N46" s="36" t="str">
        <f t="shared" si="20"/>
        <v>---</v>
      </c>
      <c r="O46" s="36" t="str">
        <f t="shared" si="12"/>
        <v>---</v>
      </c>
      <c r="P46" s="36" t="str">
        <f t="shared" si="13"/>
        <v>---</v>
      </c>
      <c r="Q46" s="69"/>
      <c r="R46" s="10" t="str">
        <f t="shared" si="21"/>
        <v>---</v>
      </c>
      <c r="S46" s="9">
        <f t="shared" si="22"/>
        <v>0</v>
      </c>
      <c r="T46" s="30">
        <f t="shared" si="18"/>
        <v>0</v>
      </c>
      <c r="U46" s="36" t="str">
        <f t="shared" si="23"/>
        <v>---</v>
      </c>
      <c r="V46" s="69">
        <f t="shared" si="17"/>
        <v>0</v>
      </c>
      <c r="W46" s="69">
        <f t="shared" si="17"/>
        <v>0</v>
      </c>
      <c r="X46" s="69">
        <f t="shared" si="17"/>
        <v>0</v>
      </c>
      <c r="Y46" s="69">
        <f t="shared" si="17"/>
        <v>0</v>
      </c>
      <c r="Z46" s="69">
        <f t="shared" si="17"/>
        <v>0</v>
      </c>
      <c r="AA46" s="69">
        <f t="shared" si="17"/>
        <v>0</v>
      </c>
      <c r="AB46" s="69">
        <f t="shared" si="17"/>
        <v>0</v>
      </c>
      <c r="AC46" s="69">
        <f t="shared" si="17"/>
        <v>0</v>
      </c>
      <c r="AD46" s="69">
        <f t="shared" si="17"/>
        <v>0</v>
      </c>
      <c r="AE46" s="69">
        <f t="shared" si="17"/>
        <v>0</v>
      </c>
    </row>
    <row r="47" spans="2:31" s="48" customFormat="1" ht="15">
      <c r="B47" s="12">
        <v>40</v>
      </c>
      <c r="C47" s="24" t="s">
        <v>134</v>
      </c>
      <c r="D47" s="64">
        <v>6448</v>
      </c>
      <c r="E47" s="66"/>
      <c r="F47" s="37" t="str">
        <f t="shared" si="10"/>
        <v>---</v>
      </c>
      <c r="G47" s="41">
        <f>19.88-2+((1))</f>
        <v>18.88</v>
      </c>
      <c r="H47" s="11">
        <f>((1))+20</f>
        <v>21</v>
      </c>
      <c r="I47" s="11"/>
      <c r="J47" s="11" t="str">
        <f t="shared" si="11"/>
        <v>---</v>
      </c>
      <c r="K47" s="50"/>
      <c r="L47" s="54"/>
      <c r="M47" s="11"/>
      <c r="N47" s="37" t="str">
        <f t="shared" si="20"/>
        <v>---</v>
      </c>
      <c r="O47" s="37" t="str">
        <f t="shared" si="12"/>
        <v>---</v>
      </c>
      <c r="P47" s="37" t="str">
        <f t="shared" si="13"/>
        <v>---</v>
      </c>
      <c r="Q47" s="69"/>
      <c r="R47" s="11" t="str">
        <f t="shared" si="21"/>
        <v>---</v>
      </c>
      <c r="S47" s="32">
        <f t="shared" si="22"/>
        <v>39.879999999999995</v>
      </c>
      <c r="T47" s="31">
        <f t="shared" si="18"/>
        <v>0.6646666666666666</v>
      </c>
      <c r="U47" s="37" t="str">
        <f t="shared" si="23"/>
        <v>---</v>
      </c>
      <c r="V47" s="69">
        <f t="shared" si="17"/>
        <v>1</v>
      </c>
      <c r="W47" s="69">
        <f t="shared" si="17"/>
        <v>1</v>
      </c>
      <c r="X47" s="69">
        <f t="shared" si="17"/>
        <v>1</v>
      </c>
      <c r="Y47" s="69">
        <f t="shared" si="17"/>
        <v>1</v>
      </c>
      <c r="Z47" s="69">
        <f t="shared" si="17"/>
        <v>1</v>
      </c>
      <c r="AA47" s="69">
        <f t="shared" si="17"/>
        <v>1</v>
      </c>
      <c r="AB47" s="69">
        <f t="shared" si="17"/>
        <v>1</v>
      </c>
      <c r="AC47" s="69">
        <f t="shared" si="17"/>
        <v>1</v>
      </c>
      <c r="AD47" s="69">
        <f t="shared" si="17"/>
        <v>1</v>
      </c>
      <c r="AE47" s="69">
        <f t="shared" si="17"/>
        <v>0</v>
      </c>
    </row>
    <row r="48" spans="2:31" s="48" customFormat="1" ht="15">
      <c r="B48" s="8">
        <v>41</v>
      </c>
      <c r="C48" s="23" t="s">
        <v>111</v>
      </c>
      <c r="D48" s="65">
        <v>6149</v>
      </c>
      <c r="E48" s="67"/>
      <c r="F48" s="36" t="str">
        <f t="shared" si="10"/>
        <v>---</v>
      </c>
      <c r="G48" s="40">
        <f>1+((1))</f>
        <v>2</v>
      </c>
      <c r="H48" s="10">
        <v>7</v>
      </c>
      <c r="I48" s="10"/>
      <c r="J48" s="10" t="str">
        <f t="shared" si="11"/>
        <v>---</v>
      </c>
      <c r="K48" s="51"/>
      <c r="L48" s="55"/>
      <c r="M48" s="10"/>
      <c r="N48" s="36" t="str">
        <f t="shared" si="20"/>
        <v>---</v>
      </c>
      <c r="O48" s="36" t="str">
        <f t="shared" si="12"/>
        <v>---</v>
      </c>
      <c r="P48" s="36" t="str">
        <f t="shared" si="13"/>
        <v>---</v>
      </c>
      <c r="Q48" s="69"/>
      <c r="R48" s="10" t="str">
        <f t="shared" si="21"/>
        <v>---</v>
      </c>
      <c r="S48" s="9">
        <f t="shared" si="22"/>
        <v>9</v>
      </c>
      <c r="T48" s="30">
        <f t="shared" si="18"/>
        <v>0.15</v>
      </c>
      <c r="U48" s="36" t="str">
        <f t="shared" si="23"/>
        <v>---</v>
      </c>
      <c r="V48" s="69">
        <f t="shared" si="17"/>
        <v>0</v>
      </c>
      <c r="W48" s="69">
        <f t="shared" si="17"/>
        <v>0</v>
      </c>
      <c r="X48" s="69">
        <f t="shared" si="17"/>
        <v>0</v>
      </c>
      <c r="Y48" s="69">
        <f t="shared" si="17"/>
        <v>0</v>
      </c>
      <c r="Z48" s="69">
        <f t="shared" si="17"/>
        <v>0</v>
      </c>
      <c r="AA48" s="69">
        <f t="shared" si="17"/>
        <v>0</v>
      </c>
      <c r="AB48" s="69">
        <f t="shared" si="17"/>
        <v>0</v>
      </c>
      <c r="AC48" s="69">
        <f t="shared" si="17"/>
        <v>0</v>
      </c>
      <c r="AD48" s="69">
        <f t="shared" si="17"/>
        <v>0</v>
      </c>
      <c r="AE48" s="69">
        <f t="shared" si="17"/>
        <v>0</v>
      </c>
    </row>
    <row r="49" spans="2:31" ht="15">
      <c r="B49" s="12">
        <v>42</v>
      </c>
      <c r="C49" s="24" t="s">
        <v>126</v>
      </c>
      <c r="D49" s="64">
        <v>6412</v>
      </c>
      <c r="E49" s="66"/>
      <c r="F49" s="37" t="str">
        <f t="shared" si="10"/>
        <v>---</v>
      </c>
      <c r="G49" s="41"/>
      <c r="H49" s="11">
        <f>((1))</f>
        <v>1</v>
      </c>
      <c r="I49" s="11"/>
      <c r="J49" s="11" t="str">
        <f t="shared" si="11"/>
        <v>---</v>
      </c>
      <c r="K49" s="50"/>
      <c r="L49" s="54"/>
      <c r="M49" s="11"/>
      <c r="N49" s="37" t="str">
        <f t="shared" si="20"/>
        <v>---</v>
      </c>
      <c r="O49" s="37" t="str">
        <f t="shared" si="12"/>
        <v>---</v>
      </c>
      <c r="P49" s="37" t="str">
        <f t="shared" si="13"/>
        <v>---</v>
      </c>
      <c r="Q49" s="69"/>
      <c r="R49" s="11" t="str">
        <f t="shared" si="21"/>
        <v>---</v>
      </c>
      <c r="S49" s="32">
        <f t="shared" si="22"/>
        <v>1</v>
      </c>
      <c r="T49" s="31">
        <f t="shared" si="18"/>
        <v>0.016666666666666666</v>
      </c>
      <c r="U49" s="37" t="str">
        <f t="shared" si="23"/>
        <v>---</v>
      </c>
      <c r="V49" s="69">
        <f aca="true" t="shared" si="24" ref="V49:AE68">IF($G49&gt;V$5,1,0)</f>
        <v>0</v>
      </c>
      <c r="W49" s="69">
        <f t="shared" si="24"/>
        <v>0</v>
      </c>
      <c r="X49" s="69">
        <f t="shared" si="24"/>
        <v>0</v>
      </c>
      <c r="Y49" s="69">
        <f t="shared" si="24"/>
        <v>0</v>
      </c>
      <c r="Z49" s="69">
        <f t="shared" si="24"/>
        <v>0</v>
      </c>
      <c r="AA49" s="69">
        <f t="shared" si="24"/>
        <v>0</v>
      </c>
      <c r="AB49" s="69">
        <f t="shared" si="24"/>
        <v>0</v>
      </c>
      <c r="AC49" s="69">
        <f t="shared" si="24"/>
        <v>0</v>
      </c>
      <c r="AD49" s="69">
        <f t="shared" si="24"/>
        <v>0</v>
      </c>
      <c r="AE49" s="69">
        <f t="shared" si="24"/>
        <v>0</v>
      </c>
    </row>
    <row r="50" spans="2:31" s="52" customFormat="1" ht="15">
      <c r="B50" s="8">
        <v>43</v>
      </c>
      <c r="C50" s="23" t="s">
        <v>68</v>
      </c>
      <c r="D50" s="65">
        <v>6148</v>
      </c>
      <c r="E50" s="67"/>
      <c r="F50" s="36" t="str">
        <f t="shared" si="10"/>
        <v>---</v>
      </c>
      <c r="G50" s="40"/>
      <c r="H50" s="10"/>
      <c r="I50" s="10"/>
      <c r="J50" s="10" t="str">
        <f t="shared" si="11"/>
        <v>---</v>
      </c>
      <c r="K50" s="51"/>
      <c r="L50" s="55"/>
      <c r="M50" s="10"/>
      <c r="N50" s="36"/>
      <c r="O50" s="36" t="str">
        <f t="shared" si="12"/>
        <v>---</v>
      </c>
      <c r="P50" s="36" t="str">
        <f t="shared" si="13"/>
        <v>---</v>
      </c>
      <c r="Q50" s="69"/>
      <c r="R50" s="10" t="str">
        <f t="shared" si="21"/>
        <v>---</v>
      </c>
      <c r="S50" s="9">
        <f t="shared" si="22"/>
        <v>0</v>
      </c>
      <c r="T50" s="30">
        <f t="shared" si="18"/>
        <v>0</v>
      </c>
      <c r="U50" s="36" t="str">
        <f t="shared" si="23"/>
        <v>---</v>
      </c>
      <c r="V50" s="69">
        <f t="shared" si="24"/>
        <v>0</v>
      </c>
      <c r="W50" s="69">
        <f t="shared" si="24"/>
        <v>0</v>
      </c>
      <c r="X50" s="69">
        <f t="shared" si="24"/>
        <v>0</v>
      </c>
      <c r="Y50" s="69">
        <f t="shared" si="24"/>
        <v>0</v>
      </c>
      <c r="Z50" s="69">
        <f t="shared" si="24"/>
        <v>0</v>
      </c>
      <c r="AA50" s="69">
        <f t="shared" si="24"/>
        <v>0</v>
      </c>
      <c r="AB50" s="69">
        <f t="shared" si="24"/>
        <v>0</v>
      </c>
      <c r="AC50" s="69">
        <f t="shared" si="24"/>
        <v>0</v>
      </c>
      <c r="AD50" s="69">
        <f t="shared" si="24"/>
        <v>0</v>
      </c>
      <c r="AE50" s="69">
        <f t="shared" si="24"/>
        <v>0</v>
      </c>
    </row>
    <row r="51" spans="2:31" ht="15">
      <c r="B51" s="12">
        <v>44</v>
      </c>
      <c r="C51" s="24" t="s">
        <v>69</v>
      </c>
      <c r="D51" s="64">
        <v>6996</v>
      </c>
      <c r="E51" s="66"/>
      <c r="F51" s="37" t="str">
        <f t="shared" si="10"/>
        <v>---</v>
      </c>
      <c r="G51" s="41">
        <v>12</v>
      </c>
      <c r="H51" s="11"/>
      <c r="I51" s="11"/>
      <c r="J51" s="11" t="str">
        <f t="shared" si="11"/>
        <v>---</v>
      </c>
      <c r="K51" s="50"/>
      <c r="L51" s="54"/>
      <c r="M51" s="11"/>
      <c r="N51" s="37" t="str">
        <f t="shared" si="20"/>
        <v>---</v>
      </c>
      <c r="O51" s="37" t="str">
        <f t="shared" si="12"/>
        <v>---</v>
      </c>
      <c r="P51" s="37" t="str">
        <f t="shared" si="13"/>
        <v>---</v>
      </c>
      <c r="Q51" s="69"/>
      <c r="R51" s="11" t="str">
        <f t="shared" si="21"/>
        <v>---</v>
      </c>
      <c r="S51" s="32">
        <f t="shared" si="22"/>
        <v>12</v>
      </c>
      <c r="T51" s="31">
        <f t="shared" si="18"/>
        <v>0.2</v>
      </c>
      <c r="U51" s="37" t="str">
        <f t="shared" si="23"/>
        <v>---</v>
      </c>
      <c r="V51" s="69">
        <f t="shared" si="24"/>
        <v>1</v>
      </c>
      <c r="W51" s="69">
        <f t="shared" si="24"/>
        <v>1</v>
      </c>
      <c r="X51" s="69">
        <f t="shared" si="24"/>
        <v>0</v>
      </c>
      <c r="Y51" s="69">
        <f t="shared" si="24"/>
        <v>0</v>
      </c>
      <c r="Z51" s="69">
        <f t="shared" si="24"/>
        <v>0</v>
      </c>
      <c r="AA51" s="69">
        <f t="shared" si="24"/>
        <v>0</v>
      </c>
      <c r="AB51" s="69">
        <f t="shared" si="24"/>
        <v>0</v>
      </c>
      <c r="AC51" s="69">
        <f t="shared" si="24"/>
        <v>0</v>
      </c>
      <c r="AD51" s="69">
        <f t="shared" si="24"/>
        <v>0</v>
      </c>
      <c r="AE51" s="69">
        <f t="shared" si="24"/>
        <v>0</v>
      </c>
    </row>
    <row r="52" spans="2:31" s="48" customFormat="1" ht="15">
      <c r="B52" s="8">
        <v>45</v>
      </c>
      <c r="C52" s="23" t="s">
        <v>70</v>
      </c>
      <c r="D52" s="65">
        <v>6246</v>
      </c>
      <c r="E52" s="67"/>
      <c r="F52" s="36" t="str">
        <f t="shared" si="10"/>
        <v>---</v>
      </c>
      <c r="G52" s="40"/>
      <c r="H52" s="10"/>
      <c r="I52" s="10"/>
      <c r="J52" s="10" t="str">
        <f t="shared" si="11"/>
        <v>---</v>
      </c>
      <c r="K52" s="51"/>
      <c r="L52" s="55"/>
      <c r="M52" s="10"/>
      <c r="N52" s="36" t="str">
        <f t="shared" si="20"/>
        <v>---</v>
      </c>
      <c r="O52" s="36" t="str">
        <f t="shared" si="12"/>
        <v>---</v>
      </c>
      <c r="P52" s="36" t="str">
        <f t="shared" si="13"/>
        <v>---</v>
      </c>
      <c r="Q52" s="69"/>
      <c r="R52" s="10" t="str">
        <f t="shared" si="21"/>
        <v>---</v>
      </c>
      <c r="S52" s="9">
        <f t="shared" si="22"/>
        <v>0</v>
      </c>
      <c r="T52" s="30">
        <f t="shared" si="18"/>
        <v>0</v>
      </c>
      <c r="U52" s="36" t="str">
        <f t="shared" si="23"/>
        <v>---</v>
      </c>
      <c r="V52" s="69">
        <f t="shared" si="24"/>
        <v>0</v>
      </c>
      <c r="W52" s="69">
        <f t="shared" si="24"/>
        <v>0</v>
      </c>
      <c r="X52" s="69">
        <f t="shared" si="24"/>
        <v>0</v>
      </c>
      <c r="Y52" s="69">
        <f t="shared" si="24"/>
        <v>0</v>
      </c>
      <c r="Z52" s="69">
        <f t="shared" si="24"/>
        <v>0</v>
      </c>
      <c r="AA52" s="69">
        <f t="shared" si="24"/>
        <v>0</v>
      </c>
      <c r="AB52" s="69">
        <f t="shared" si="24"/>
        <v>0</v>
      </c>
      <c r="AC52" s="69">
        <f t="shared" si="24"/>
        <v>0</v>
      </c>
      <c r="AD52" s="69">
        <f t="shared" si="24"/>
        <v>0</v>
      </c>
      <c r="AE52" s="69">
        <f t="shared" si="24"/>
        <v>0</v>
      </c>
    </row>
    <row r="53" spans="2:31" s="48" customFormat="1" ht="15">
      <c r="B53" s="12">
        <v>46</v>
      </c>
      <c r="C53" s="24" t="s">
        <v>130</v>
      </c>
      <c r="D53" s="64">
        <v>6770</v>
      </c>
      <c r="E53" s="66"/>
      <c r="F53" s="37" t="str">
        <f t="shared" si="10"/>
        <v>---</v>
      </c>
      <c r="G53" s="41">
        <f>((1))</f>
        <v>1</v>
      </c>
      <c r="H53" s="11">
        <f>((1))</f>
        <v>1</v>
      </c>
      <c r="I53" s="11"/>
      <c r="J53" s="11" t="str">
        <f t="shared" si="11"/>
        <v>---</v>
      </c>
      <c r="K53" s="50"/>
      <c r="L53" s="54"/>
      <c r="M53" s="11"/>
      <c r="N53" s="37" t="str">
        <f t="shared" si="20"/>
        <v>---</v>
      </c>
      <c r="O53" s="37" t="str">
        <f t="shared" si="12"/>
        <v>---</v>
      </c>
      <c r="P53" s="37" t="str">
        <f t="shared" si="13"/>
        <v>---</v>
      </c>
      <c r="Q53" s="69"/>
      <c r="R53" s="11" t="str">
        <f t="shared" si="21"/>
        <v>---</v>
      </c>
      <c r="S53" s="32">
        <f t="shared" si="22"/>
        <v>2</v>
      </c>
      <c r="T53" s="31">
        <f t="shared" si="18"/>
        <v>0.03333333333333333</v>
      </c>
      <c r="U53" s="37" t="str">
        <f t="shared" si="23"/>
        <v>---</v>
      </c>
      <c r="V53" s="69">
        <f t="shared" si="24"/>
        <v>0</v>
      </c>
      <c r="W53" s="69">
        <f t="shared" si="24"/>
        <v>0</v>
      </c>
      <c r="X53" s="69">
        <f t="shared" si="24"/>
        <v>0</v>
      </c>
      <c r="Y53" s="69">
        <f t="shared" si="24"/>
        <v>0</v>
      </c>
      <c r="Z53" s="69">
        <f t="shared" si="24"/>
        <v>0</v>
      </c>
      <c r="AA53" s="69">
        <f t="shared" si="24"/>
        <v>0</v>
      </c>
      <c r="AB53" s="69">
        <f t="shared" si="24"/>
        <v>0</v>
      </c>
      <c r="AC53" s="69">
        <f t="shared" si="24"/>
        <v>0</v>
      </c>
      <c r="AD53" s="69">
        <f t="shared" si="24"/>
        <v>0</v>
      </c>
      <c r="AE53" s="69">
        <f t="shared" si="24"/>
        <v>0</v>
      </c>
    </row>
    <row r="54" spans="2:31" ht="15">
      <c r="B54" s="8">
        <v>47</v>
      </c>
      <c r="C54" s="23" t="s">
        <v>99</v>
      </c>
      <c r="D54" s="65">
        <v>6052</v>
      </c>
      <c r="E54" s="67"/>
      <c r="F54" s="36" t="str">
        <f t="shared" si="10"/>
        <v>---</v>
      </c>
      <c r="G54" s="40">
        <f>4+1/3+((1))</f>
        <v>5.333333333333333</v>
      </c>
      <c r="H54" s="10"/>
      <c r="I54" s="10"/>
      <c r="J54" s="10" t="str">
        <f t="shared" si="11"/>
        <v>---</v>
      </c>
      <c r="K54" s="51">
        <f>7/40</f>
        <v>0.175</v>
      </c>
      <c r="L54" s="55"/>
      <c r="M54" s="10"/>
      <c r="N54" s="36" t="str">
        <f t="shared" si="20"/>
        <v>---</v>
      </c>
      <c r="O54" s="36" t="str">
        <f t="shared" si="12"/>
        <v>---</v>
      </c>
      <c r="P54" s="36" t="str">
        <f t="shared" si="13"/>
        <v>---</v>
      </c>
      <c r="Q54" s="69"/>
      <c r="R54" s="10" t="str">
        <f t="shared" si="21"/>
        <v>---</v>
      </c>
      <c r="S54" s="9">
        <f t="shared" si="22"/>
        <v>5.333333333333333</v>
      </c>
      <c r="T54" s="30">
        <f t="shared" si="18"/>
        <v>0.08888888888888888</v>
      </c>
      <c r="U54" s="36" t="str">
        <f t="shared" si="23"/>
        <v>---</v>
      </c>
      <c r="V54" s="69">
        <f t="shared" si="24"/>
        <v>0</v>
      </c>
      <c r="W54" s="69">
        <f t="shared" si="24"/>
        <v>0</v>
      </c>
      <c r="X54" s="69">
        <f t="shared" si="24"/>
        <v>0</v>
      </c>
      <c r="Y54" s="69">
        <f t="shared" si="24"/>
        <v>0</v>
      </c>
      <c r="Z54" s="69">
        <f t="shared" si="24"/>
        <v>0</v>
      </c>
      <c r="AA54" s="69">
        <f t="shared" si="24"/>
        <v>0</v>
      </c>
      <c r="AB54" s="69">
        <f t="shared" si="24"/>
        <v>0</v>
      </c>
      <c r="AC54" s="69">
        <f t="shared" si="24"/>
        <v>0</v>
      </c>
      <c r="AD54" s="69">
        <f t="shared" si="24"/>
        <v>0</v>
      </c>
      <c r="AE54" s="69">
        <f t="shared" si="24"/>
        <v>0</v>
      </c>
    </row>
    <row r="55" spans="2:31" s="52" customFormat="1" ht="15">
      <c r="B55" s="12">
        <v>48</v>
      </c>
      <c r="C55" s="24" t="s">
        <v>71</v>
      </c>
      <c r="D55" s="64">
        <v>6607</v>
      </c>
      <c r="E55" s="66"/>
      <c r="F55" s="37" t="str">
        <f t="shared" si="10"/>
        <v>---</v>
      </c>
      <c r="G55" s="41">
        <f>1</f>
        <v>1</v>
      </c>
      <c r="H55" s="11"/>
      <c r="I55" s="11"/>
      <c r="J55" s="11"/>
      <c r="K55" s="50"/>
      <c r="L55" s="54"/>
      <c r="M55" s="11"/>
      <c r="N55" s="37" t="str">
        <f t="shared" si="20"/>
        <v>---</v>
      </c>
      <c r="O55" s="37" t="str">
        <f t="shared" si="12"/>
        <v>---</v>
      </c>
      <c r="P55" s="37" t="str">
        <f t="shared" si="13"/>
        <v>---</v>
      </c>
      <c r="Q55" s="69"/>
      <c r="R55" s="11" t="str">
        <f t="shared" si="21"/>
        <v>---</v>
      </c>
      <c r="S55" s="32">
        <f t="shared" si="22"/>
        <v>1</v>
      </c>
      <c r="T55" s="31">
        <f t="shared" si="18"/>
        <v>0.016666666666666666</v>
      </c>
      <c r="U55" s="37" t="str">
        <f t="shared" si="23"/>
        <v>---</v>
      </c>
      <c r="V55" s="69">
        <f t="shared" si="24"/>
        <v>0</v>
      </c>
      <c r="W55" s="69">
        <f t="shared" si="24"/>
        <v>0</v>
      </c>
      <c r="X55" s="69">
        <f t="shared" si="24"/>
        <v>0</v>
      </c>
      <c r="Y55" s="69">
        <f t="shared" si="24"/>
        <v>0</v>
      </c>
      <c r="Z55" s="69">
        <f t="shared" si="24"/>
        <v>0</v>
      </c>
      <c r="AA55" s="69">
        <f t="shared" si="24"/>
        <v>0</v>
      </c>
      <c r="AB55" s="69">
        <f t="shared" si="24"/>
        <v>0</v>
      </c>
      <c r="AC55" s="69">
        <f t="shared" si="24"/>
        <v>0</v>
      </c>
      <c r="AD55" s="69">
        <f t="shared" si="24"/>
        <v>0</v>
      </c>
      <c r="AE55" s="69">
        <f t="shared" si="24"/>
        <v>0</v>
      </c>
    </row>
    <row r="56" spans="2:31" ht="15">
      <c r="B56" s="8">
        <v>49</v>
      </c>
      <c r="C56" s="23" t="s">
        <v>127</v>
      </c>
      <c r="D56" s="65">
        <v>6416</v>
      </c>
      <c r="E56" s="67"/>
      <c r="F56" s="36" t="str">
        <f t="shared" si="10"/>
        <v>---</v>
      </c>
      <c r="G56" s="40">
        <v>10.5</v>
      </c>
      <c r="H56" s="10">
        <f>((1))+8</f>
        <v>9</v>
      </c>
      <c r="I56" s="10"/>
      <c r="J56" s="10" t="str">
        <f t="shared" si="11"/>
        <v>---</v>
      </c>
      <c r="K56" s="51"/>
      <c r="L56" s="55"/>
      <c r="M56" s="10"/>
      <c r="N56" s="36" t="str">
        <f t="shared" si="20"/>
        <v>---</v>
      </c>
      <c r="O56" s="36" t="str">
        <f t="shared" si="12"/>
        <v>---</v>
      </c>
      <c r="P56" s="36" t="str">
        <f t="shared" si="13"/>
        <v>---</v>
      </c>
      <c r="Q56" s="69"/>
      <c r="R56" s="10" t="str">
        <f t="shared" si="21"/>
        <v>---</v>
      </c>
      <c r="S56" s="9">
        <f t="shared" si="22"/>
        <v>19.5</v>
      </c>
      <c r="T56" s="30">
        <f t="shared" si="18"/>
        <v>0.325</v>
      </c>
      <c r="U56" s="36" t="str">
        <f t="shared" si="23"/>
        <v>---</v>
      </c>
      <c r="V56" s="69">
        <f t="shared" si="24"/>
        <v>1</v>
      </c>
      <c r="W56" s="69">
        <f t="shared" si="24"/>
        <v>0</v>
      </c>
      <c r="X56" s="69">
        <f t="shared" si="24"/>
        <v>0</v>
      </c>
      <c r="Y56" s="69">
        <f t="shared" si="24"/>
        <v>0</v>
      </c>
      <c r="Z56" s="69">
        <f t="shared" si="24"/>
        <v>0</v>
      </c>
      <c r="AA56" s="69">
        <f t="shared" si="24"/>
        <v>0</v>
      </c>
      <c r="AB56" s="69">
        <f t="shared" si="24"/>
        <v>0</v>
      </c>
      <c r="AC56" s="69">
        <f t="shared" si="24"/>
        <v>0</v>
      </c>
      <c r="AD56" s="69">
        <f t="shared" si="24"/>
        <v>0</v>
      </c>
      <c r="AE56" s="69">
        <f t="shared" si="24"/>
        <v>0</v>
      </c>
    </row>
    <row r="57" spans="2:31" s="48" customFormat="1" ht="15">
      <c r="B57" s="12">
        <v>50</v>
      </c>
      <c r="C57" s="24" t="s">
        <v>72</v>
      </c>
      <c r="D57" s="64">
        <v>4743</v>
      </c>
      <c r="E57" s="66"/>
      <c r="F57" s="37" t="str">
        <f t="shared" si="10"/>
        <v>---</v>
      </c>
      <c r="G57" s="41"/>
      <c r="H57" s="11"/>
      <c r="I57" s="11"/>
      <c r="J57" s="11" t="str">
        <f t="shared" si="11"/>
        <v>---</v>
      </c>
      <c r="K57" s="50"/>
      <c r="L57" s="54"/>
      <c r="M57" s="11"/>
      <c r="N57" s="37" t="str">
        <f t="shared" si="20"/>
        <v>---</v>
      </c>
      <c r="O57" s="37" t="str">
        <f t="shared" si="12"/>
        <v>---</v>
      </c>
      <c r="P57" s="37" t="str">
        <f t="shared" si="13"/>
        <v>---</v>
      </c>
      <c r="Q57" s="69"/>
      <c r="R57" s="11" t="str">
        <f t="shared" si="21"/>
        <v>---</v>
      </c>
      <c r="S57" s="32">
        <f t="shared" si="22"/>
        <v>0</v>
      </c>
      <c r="T57" s="31">
        <f t="shared" si="18"/>
        <v>0</v>
      </c>
      <c r="U57" s="37" t="str">
        <f t="shared" si="23"/>
        <v>---</v>
      </c>
      <c r="V57" s="69">
        <f t="shared" si="24"/>
        <v>0</v>
      </c>
      <c r="W57" s="69">
        <f t="shared" si="24"/>
        <v>0</v>
      </c>
      <c r="X57" s="69">
        <f t="shared" si="24"/>
        <v>0</v>
      </c>
      <c r="Y57" s="69">
        <f t="shared" si="24"/>
        <v>0</v>
      </c>
      <c r="Z57" s="69">
        <f t="shared" si="24"/>
        <v>0</v>
      </c>
      <c r="AA57" s="69">
        <f t="shared" si="24"/>
        <v>0</v>
      </c>
      <c r="AB57" s="69">
        <f t="shared" si="24"/>
        <v>0</v>
      </c>
      <c r="AC57" s="69">
        <f t="shared" si="24"/>
        <v>0</v>
      </c>
      <c r="AD57" s="69">
        <f t="shared" si="24"/>
        <v>0</v>
      </c>
      <c r="AE57" s="69">
        <f t="shared" si="24"/>
        <v>0</v>
      </c>
    </row>
    <row r="58" spans="2:31" s="48" customFormat="1" ht="15">
      <c r="B58" s="8">
        <v>51</v>
      </c>
      <c r="C58" s="23" t="s">
        <v>73</v>
      </c>
      <c r="D58" s="65">
        <v>6145</v>
      </c>
      <c r="E58" s="67"/>
      <c r="F58" s="36" t="str">
        <f t="shared" si="10"/>
        <v>---</v>
      </c>
      <c r="G58" s="40"/>
      <c r="H58" s="10"/>
      <c r="I58" s="10"/>
      <c r="J58" s="10" t="str">
        <f t="shared" si="11"/>
        <v>---</v>
      </c>
      <c r="K58" s="51"/>
      <c r="L58" s="55"/>
      <c r="M58" s="10"/>
      <c r="N58" s="36" t="str">
        <f t="shared" si="20"/>
        <v>---</v>
      </c>
      <c r="O58" s="36" t="str">
        <f t="shared" si="12"/>
        <v>---</v>
      </c>
      <c r="P58" s="36" t="str">
        <f t="shared" si="13"/>
        <v>---</v>
      </c>
      <c r="Q58" s="69"/>
      <c r="R58" s="10" t="str">
        <f t="shared" si="21"/>
        <v>---</v>
      </c>
      <c r="S58" s="9">
        <f t="shared" si="22"/>
        <v>0</v>
      </c>
      <c r="T58" s="30">
        <f t="shared" si="18"/>
        <v>0</v>
      </c>
      <c r="U58" s="36" t="str">
        <f t="shared" si="23"/>
        <v>---</v>
      </c>
      <c r="V58" s="69">
        <f t="shared" si="24"/>
        <v>0</v>
      </c>
      <c r="W58" s="69">
        <f t="shared" si="24"/>
        <v>0</v>
      </c>
      <c r="X58" s="69">
        <f t="shared" si="24"/>
        <v>0</v>
      </c>
      <c r="Y58" s="69">
        <f t="shared" si="24"/>
        <v>0</v>
      </c>
      <c r="Z58" s="69">
        <f t="shared" si="24"/>
        <v>0</v>
      </c>
      <c r="AA58" s="69">
        <f t="shared" si="24"/>
        <v>0</v>
      </c>
      <c r="AB58" s="69">
        <f t="shared" si="24"/>
        <v>0</v>
      </c>
      <c r="AC58" s="69">
        <f t="shared" si="24"/>
        <v>0</v>
      </c>
      <c r="AD58" s="69">
        <f t="shared" si="24"/>
        <v>0</v>
      </c>
      <c r="AE58" s="69">
        <f t="shared" si="24"/>
        <v>0</v>
      </c>
    </row>
    <row r="59" spans="2:31" ht="15">
      <c r="B59" s="12">
        <v>52</v>
      </c>
      <c r="C59" s="24" t="s">
        <v>103</v>
      </c>
      <c r="D59" s="64">
        <v>6034</v>
      </c>
      <c r="E59" s="66"/>
      <c r="F59" s="37" t="str">
        <f t="shared" si="10"/>
        <v>---</v>
      </c>
      <c r="G59" s="41">
        <f>5+((1))</f>
        <v>6</v>
      </c>
      <c r="H59" s="11"/>
      <c r="I59" s="11"/>
      <c r="J59" s="11" t="str">
        <f t="shared" si="11"/>
        <v>---</v>
      </c>
      <c r="K59" s="50"/>
      <c r="L59" s="54"/>
      <c r="M59" s="11"/>
      <c r="N59" s="37" t="str">
        <f t="shared" si="20"/>
        <v>---</v>
      </c>
      <c r="O59" s="37" t="str">
        <f t="shared" si="12"/>
        <v>---</v>
      </c>
      <c r="P59" s="37" t="str">
        <f t="shared" si="13"/>
        <v>---</v>
      </c>
      <c r="Q59" s="69"/>
      <c r="R59" s="11" t="str">
        <f t="shared" si="21"/>
        <v>---</v>
      </c>
      <c r="S59" s="32">
        <f t="shared" si="22"/>
        <v>6</v>
      </c>
      <c r="T59" s="31">
        <f t="shared" si="18"/>
        <v>0.1</v>
      </c>
      <c r="U59" s="37" t="str">
        <f t="shared" si="23"/>
        <v>---</v>
      </c>
      <c r="V59" s="69">
        <f t="shared" si="24"/>
        <v>0</v>
      </c>
      <c r="W59" s="69">
        <f t="shared" si="24"/>
        <v>0</v>
      </c>
      <c r="X59" s="69">
        <f t="shared" si="24"/>
        <v>0</v>
      </c>
      <c r="Y59" s="69">
        <f t="shared" si="24"/>
        <v>0</v>
      </c>
      <c r="Z59" s="69">
        <f t="shared" si="24"/>
        <v>0</v>
      </c>
      <c r="AA59" s="69">
        <f t="shared" si="24"/>
        <v>0</v>
      </c>
      <c r="AB59" s="69">
        <f t="shared" si="24"/>
        <v>0</v>
      </c>
      <c r="AC59" s="69">
        <f t="shared" si="24"/>
        <v>0</v>
      </c>
      <c r="AD59" s="69">
        <f t="shared" si="24"/>
        <v>0</v>
      </c>
      <c r="AE59" s="69">
        <f t="shared" si="24"/>
        <v>0</v>
      </c>
    </row>
    <row r="60" spans="2:31" ht="15">
      <c r="B60" s="8">
        <v>53</v>
      </c>
      <c r="C60" s="23" t="s">
        <v>74</v>
      </c>
      <c r="D60" s="65">
        <v>5559</v>
      </c>
      <c r="E60" s="67"/>
      <c r="F60" s="36" t="str">
        <f t="shared" si="10"/>
        <v>---</v>
      </c>
      <c r="G60" s="40"/>
      <c r="H60" s="10"/>
      <c r="I60" s="10"/>
      <c r="J60" s="10" t="str">
        <f t="shared" si="11"/>
        <v>---</v>
      </c>
      <c r="K60" s="51"/>
      <c r="L60" s="55"/>
      <c r="M60" s="10"/>
      <c r="N60" s="36" t="str">
        <f t="shared" si="20"/>
        <v>---</v>
      </c>
      <c r="O60" s="36" t="str">
        <f t="shared" si="12"/>
        <v>---</v>
      </c>
      <c r="P60" s="36" t="str">
        <f t="shared" si="13"/>
        <v>---</v>
      </c>
      <c r="Q60" s="69"/>
      <c r="R60" s="10" t="str">
        <f t="shared" si="21"/>
        <v>---</v>
      </c>
      <c r="S60" s="9">
        <f t="shared" si="22"/>
        <v>0</v>
      </c>
      <c r="T60" s="30">
        <f t="shared" si="18"/>
        <v>0</v>
      </c>
      <c r="U60" s="36" t="str">
        <f t="shared" si="23"/>
        <v>---</v>
      </c>
      <c r="V60" s="69">
        <f t="shared" si="24"/>
        <v>0</v>
      </c>
      <c r="W60" s="69">
        <f t="shared" si="24"/>
        <v>0</v>
      </c>
      <c r="X60" s="69">
        <f t="shared" si="24"/>
        <v>0</v>
      </c>
      <c r="Y60" s="69">
        <f t="shared" si="24"/>
        <v>0</v>
      </c>
      <c r="Z60" s="69">
        <f t="shared" si="24"/>
        <v>0</v>
      </c>
      <c r="AA60" s="69">
        <f t="shared" si="24"/>
        <v>0</v>
      </c>
      <c r="AB60" s="69">
        <f t="shared" si="24"/>
        <v>0</v>
      </c>
      <c r="AC60" s="69">
        <f t="shared" si="24"/>
        <v>0</v>
      </c>
      <c r="AD60" s="69">
        <f t="shared" si="24"/>
        <v>0</v>
      </c>
      <c r="AE60" s="69">
        <f t="shared" si="24"/>
        <v>0</v>
      </c>
    </row>
    <row r="61" spans="2:31" s="48" customFormat="1" ht="15">
      <c r="B61" s="12">
        <v>54</v>
      </c>
      <c r="C61" s="24" t="s">
        <v>75</v>
      </c>
      <c r="D61" s="64">
        <v>6417</v>
      </c>
      <c r="E61" s="66"/>
      <c r="F61" s="37" t="str">
        <f t="shared" si="10"/>
        <v>---</v>
      </c>
      <c r="G61" s="41">
        <v>1</v>
      </c>
      <c r="H61" s="11"/>
      <c r="I61" s="11"/>
      <c r="J61" s="11" t="str">
        <f t="shared" si="11"/>
        <v>---</v>
      </c>
      <c r="K61" s="50"/>
      <c r="L61" s="54"/>
      <c r="M61" s="11"/>
      <c r="N61" s="37" t="str">
        <f t="shared" si="20"/>
        <v>---</v>
      </c>
      <c r="O61" s="37" t="str">
        <f t="shared" si="12"/>
        <v>---</v>
      </c>
      <c r="P61" s="37" t="str">
        <f t="shared" si="13"/>
        <v>---</v>
      </c>
      <c r="Q61" s="69"/>
      <c r="R61" s="11" t="str">
        <f t="shared" si="21"/>
        <v>---</v>
      </c>
      <c r="S61" s="32">
        <f t="shared" si="22"/>
        <v>1</v>
      </c>
      <c r="T61" s="31">
        <f t="shared" si="18"/>
        <v>0.016666666666666666</v>
      </c>
      <c r="U61" s="37" t="str">
        <f t="shared" si="23"/>
        <v>---</v>
      </c>
      <c r="V61" s="69">
        <f t="shared" si="24"/>
        <v>0</v>
      </c>
      <c r="W61" s="69">
        <f t="shared" si="24"/>
        <v>0</v>
      </c>
      <c r="X61" s="69">
        <f t="shared" si="24"/>
        <v>0</v>
      </c>
      <c r="Y61" s="69">
        <f t="shared" si="24"/>
        <v>0</v>
      </c>
      <c r="Z61" s="69">
        <f t="shared" si="24"/>
        <v>0</v>
      </c>
      <c r="AA61" s="69">
        <f t="shared" si="24"/>
        <v>0</v>
      </c>
      <c r="AB61" s="69">
        <f t="shared" si="24"/>
        <v>0</v>
      </c>
      <c r="AC61" s="69">
        <f t="shared" si="24"/>
        <v>0</v>
      </c>
      <c r="AD61" s="69">
        <f t="shared" si="24"/>
        <v>0</v>
      </c>
      <c r="AE61" s="69">
        <f t="shared" si="24"/>
        <v>0</v>
      </c>
    </row>
    <row r="62" spans="2:31" s="48" customFormat="1" ht="15">
      <c r="B62" s="8">
        <v>55</v>
      </c>
      <c r="C62" s="23" t="s">
        <v>95</v>
      </c>
      <c r="D62" s="65">
        <v>5365</v>
      </c>
      <c r="E62" s="67"/>
      <c r="F62" s="36" t="str">
        <f t="shared" si="10"/>
        <v>---</v>
      </c>
      <c r="G62" s="40">
        <f>+((1))</f>
        <v>1</v>
      </c>
      <c r="H62" s="10"/>
      <c r="I62" s="10"/>
      <c r="J62" s="10" t="str">
        <f t="shared" si="11"/>
        <v>---</v>
      </c>
      <c r="K62" s="51"/>
      <c r="L62" s="55"/>
      <c r="M62" s="10"/>
      <c r="N62" s="36" t="str">
        <f t="shared" si="20"/>
        <v>---</v>
      </c>
      <c r="O62" s="36" t="str">
        <f t="shared" si="12"/>
        <v>---</v>
      </c>
      <c r="P62" s="36" t="str">
        <f t="shared" si="13"/>
        <v>---</v>
      </c>
      <c r="Q62" s="69"/>
      <c r="R62" s="10" t="str">
        <f t="shared" si="21"/>
        <v>---</v>
      </c>
      <c r="S62" s="9">
        <f t="shared" si="22"/>
        <v>1</v>
      </c>
      <c r="T62" s="30">
        <f t="shared" si="18"/>
        <v>0.016666666666666666</v>
      </c>
      <c r="U62" s="36" t="str">
        <f t="shared" si="23"/>
        <v>---</v>
      </c>
      <c r="V62" s="69">
        <f t="shared" si="24"/>
        <v>0</v>
      </c>
      <c r="W62" s="69">
        <f t="shared" si="24"/>
        <v>0</v>
      </c>
      <c r="X62" s="69">
        <f t="shared" si="24"/>
        <v>0</v>
      </c>
      <c r="Y62" s="69">
        <f t="shared" si="24"/>
        <v>0</v>
      </c>
      <c r="Z62" s="69">
        <f t="shared" si="24"/>
        <v>0</v>
      </c>
      <c r="AA62" s="69">
        <f t="shared" si="24"/>
        <v>0</v>
      </c>
      <c r="AB62" s="69">
        <f t="shared" si="24"/>
        <v>0</v>
      </c>
      <c r="AC62" s="69">
        <f t="shared" si="24"/>
        <v>0</v>
      </c>
      <c r="AD62" s="69">
        <f t="shared" si="24"/>
        <v>0</v>
      </c>
      <c r="AE62" s="69">
        <f t="shared" si="24"/>
        <v>0</v>
      </c>
    </row>
    <row r="63" spans="2:31" ht="15">
      <c r="B63" s="12">
        <v>56</v>
      </c>
      <c r="C63" s="24" t="s">
        <v>98</v>
      </c>
      <c r="D63" s="64">
        <v>6075</v>
      </c>
      <c r="E63" s="66"/>
      <c r="F63" s="37" t="str">
        <f t="shared" si="10"/>
        <v>---</v>
      </c>
      <c r="G63" s="41">
        <f>9.5+((1))</f>
        <v>10.5</v>
      </c>
      <c r="H63" s="11">
        <v>19.5</v>
      </c>
      <c r="I63" s="11"/>
      <c r="J63" s="11" t="str">
        <f t="shared" si="11"/>
        <v>---</v>
      </c>
      <c r="K63" s="50"/>
      <c r="L63" s="54"/>
      <c r="M63" s="11"/>
      <c r="N63" s="37" t="str">
        <f t="shared" si="20"/>
        <v>---</v>
      </c>
      <c r="O63" s="37" t="str">
        <f t="shared" si="12"/>
        <v>---</v>
      </c>
      <c r="P63" s="37" t="str">
        <f t="shared" si="13"/>
        <v>---</v>
      </c>
      <c r="Q63" s="69"/>
      <c r="R63" s="11" t="str">
        <f t="shared" si="21"/>
        <v>---</v>
      </c>
      <c r="S63" s="32">
        <f t="shared" si="22"/>
        <v>30</v>
      </c>
      <c r="T63" s="31">
        <f aca="true" t="shared" si="25" ref="T63:T87">IF($E$124&lt;&gt;0,S63/($E$124+$R$124),"---")</f>
        <v>0.5</v>
      </c>
      <c r="U63" s="37" t="str">
        <f t="shared" si="23"/>
        <v>---</v>
      </c>
      <c r="V63" s="69">
        <f t="shared" si="24"/>
        <v>1</v>
      </c>
      <c r="W63" s="69">
        <f t="shared" si="24"/>
        <v>0</v>
      </c>
      <c r="X63" s="69">
        <f t="shared" si="24"/>
        <v>0</v>
      </c>
      <c r="Y63" s="69">
        <f t="shared" si="24"/>
        <v>0</v>
      </c>
      <c r="Z63" s="69">
        <f t="shared" si="24"/>
        <v>0</v>
      </c>
      <c r="AA63" s="69">
        <f t="shared" si="24"/>
        <v>0</v>
      </c>
      <c r="AB63" s="69">
        <f t="shared" si="24"/>
        <v>0</v>
      </c>
      <c r="AC63" s="69">
        <f t="shared" si="24"/>
        <v>0</v>
      </c>
      <c r="AD63" s="69">
        <f t="shared" si="24"/>
        <v>0</v>
      </c>
      <c r="AE63" s="69">
        <f t="shared" si="24"/>
        <v>0</v>
      </c>
    </row>
    <row r="64" spans="2:31" ht="15">
      <c r="B64" s="8">
        <v>57</v>
      </c>
      <c r="C64" s="23" t="s">
        <v>76</v>
      </c>
      <c r="D64" s="65">
        <v>6474</v>
      </c>
      <c r="E64" s="67"/>
      <c r="F64" s="36" t="str">
        <f t="shared" si="10"/>
        <v>---</v>
      </c>
      <c r="G64" s="40"/>
      <c r="H64" s="10"/>
      <c r="I64" s="10"/>
      <c r="J64" s="10" t="str">
        <f t="shared" si="11"/>
        <v>---</v>
      </c>
      <c r="K64" s="51"/>
      <c r="L64" s="55"/>
      <c r="M64" s="10"/>
      <c r="N64" s="36" t="str">
        <f t="shared" si="20"/>
        <v>---</v>
      </c>
      <c r="O64" s="36" t="str">
        <f t="shared" si="12"/>
        <v>---</v>
      </c>
      <c r="P64" s="36" t="str">
        <f t="shared" si="13"/>
        <v>---</v>
      </c>
      <c r="Q64" s="69"/>
      <c r="R64" s="10" t="str">
        <f t="shared" si="21"/>
        <v>---</v>
      </c>
      <c r="S64" s="9">
        <f t="shared" si="22"/>
        <v>0</v>
      </c>
      <c r="T64" s="30">
        <f t="shared" si="25"/>
        <v>0</v>
      </c>
      <c r="U64" s="36" t="str">
        <f t="shared" si="23"/>
        <v>---</v>
      </c>
      <c r="V64" s="69">
        <f t="shared" si="24"/>
        <v>0</v>
      </c>
      <c r="W64" s="69">
        <f t="shared" si="24"/>
        <v>0</v>
      </c>
      <c r="X64" s="69">
        <f t="shared" si="24"/>
        <v>0</v>
      </c>
      <c r="Y64" s="69">
        <f t="shared" si="24"/>
        <v>0</v>
      </c>
      <c r="Z64" s="69">
        <f t="shared" si="24"/>
        <v>0</v>
      </c>
      <c r="AA64" s="69">
        <f t="shared" si="24"/>
        <v>0</v>
      </c>
      <c r="AB64" s="69">
        <f t="shared" si="24"/>
        <v>0</v>
      </c>
      <c r="AC64" s="69">
        <f t="shared" si="24"/>
        <v>0</v>
      </c>
      <c r="AD64" s="69">
        <f t="shared" si="24"/>
        <v>0</v>
      </c>
      <c r="AE64" s="69">
        <f t="shared" si="24"/>
        <v>0</v>
      </c>
    </row>
    <row r="65" spans="2:31" ht="15">
      <c r="B65" s="12">
        <v>58</v>
      </c>
      <c r="C65" s="24" t="s">
        <v>77</v>
      </c>
      <c r="D65" s="64">
        <v>6738</v>
      </c>
      <c r="E65" s="66"/>
      <c r="F65" s="37" t="str">
        <f t="shared" si="10"/>
        <v>---</v>
      </c>
      <c r="G65" s="41"/>
      <c r="H65" s="11"/>
      <c r="I65" s="11"/>
      <c r="J65" s="11" t="str">
        <f t="shared" si="11"/>
        <v>---</v>
      </c>
      <c r="K65" s="50"/>
      <c r="L65" s="54"/>
      <c r="M65" s="11"/>
      <c r="N65" s="37" t="str">
        <f t="shared" si="20"/>
        <v>---</v>
      </c>
      <c r="O65" s="37" t="str">
        <f t="shared" si="12"/>
        <v>---</v>
      </c>
      <c r="P65" s="37" t="str">
        <f t="shared" si="13"/>
        <v>---</v>
      </c>
      <c r="Q65" s="69"/>
      <c r="R65" s="11" t="str">
        <f t="shared" si="21"/>
        <v>---</v>
      </c>
      <c r="S65" s="32">
        <f t="shared" si="22"/>
        <v>0</v>
      </c>
      <c r="T65" s="31">
        <f t="shared" si="25"/>
        <v>0</v>
      </c>
      <c r="U65" s="37" t="str">
        <f t="shared" si="23"/>
        <v>---</v>
      </c>
      <c r="V65" s="69">
        <f t="shared" si="24"/>
        <v>0</v>
      </c>
      <c r="W65" s="69">
        <f t="shared" si="24"/>
        <v>0</v>
      </c>
      <c r="X65" s="69">
        <f t="shared" si="24"/>
        <v>0</v>
      </c>
      <c r="Y65" s="69">
        <f t="shared" si="24"/>
        <v>0</v>
      </c>
      <c r="Z65" s="69">
        <f t="shared" si="24"/>
        <v>0</v>
      </c>
      <c r="AA65" s="69">
        <f t="shared" si="24"/>
        <v>0</v>
      </c>
      <c r="AB65" s="69">
        <f t="shared" si="24"/>
        <v>0</v>
      </c>
      <c r="AC65" s="69">
        <f t="shared" si="24"/>
        <v>0</v>
      </c>
      <c r="AD65" s="69">
        <f t="shared" si="24"/>
        <v>0</v>
      </c>
      <c r="AE65" s="69">
        <f t="shared" si="24"/>
        <v>0</v>
      </c>
    </row>
    <row r="66" spans="2:31" s="48" customFormat="1" ht="15">
      <c r="B66" s="8">
        <v>59</v>
      </c>
      <c r="C66" s="23" t="s">
        <v>78</v>
      </c>
      <c r="D66" s="65">
        <v>5998</v>
      </c>
      <c r="E66" s="67"/>
      <c r="F66" s="36" t="str">
        <f t="shared" si="10"/>
        <v>---</v>
      </c>
      <c r="G66" s="40">
        <v>12.5</v>
      </c>
      <c r="H66" s="10"/>
      <c r="I66" s="10"/>
      <c r="J66" s="10" t="str">
        <f t="shared" si="11"/>
        <v>---</v>
      </c>
      <c r="K66" s="51"/>
      <c r="L66" s="55"/>
      <c r="M66" s="10"/>
      <c r="N66" s="36" t="str">
        <f t="shared" si="20"/>
        <v>---</v>
      </c>
      <c r="O66" s="36" t="str">
        <f t="shared" si="12"/>
        <v>---</v>
      </c>
      <c r="P66" s="36" t="str">
        <f t="shared" si="13"/>
        <v>---</v>
      </c>
      <c r="Q66" s="69"/>
      <c r="R66" s="10" t="str">
        <f t="shared" si="21"/>
        <v>---</v>
      </c>
      <c r="S66" s="9">
        <f t="shared" si="22"/>
        <v>12.5</v>
      </c>
      <c r="T66" s="30">
        <f t="shared" si="25"/>
        <v>0.20833333333333334</v>
      </c>
      <c r="U66" s="36" t="str">
        <f t="shared" si="23"/>
        <v>---</v>
      </c>
      <c r="V66" s="69">
        <f t="shared" si="24"/>
        <v>1</v>
      </c>
      <c r="W66" s="69">
        <f t="shared" si="24"/>
        <v>1</v>
      </c>
      <c r="X66" s="69">
        <f t="shared" si="24"/>
        <v>1</v>
      </c>
      <c r="Y66" s="69">
        <f t="shared" si="24"/>
        <v>0</v>
      </c>
      <c r="Z66" s="69">
        <f t="shared" si="24"/>
        <v>0</v>
      </c>
      <c r="AA66" s="69">
        <f t="shared" si="24"/>
        <v>0</v>
      </c>
      <c r="AB66" s="69">
        <f t="shared" si="24"/>
        <v>0</v>
      </c>
      <c r="AC66" s="69">
        <f t="shared" si="24"/>
        <v>0</v>
      </c>
      <c r="AD66" s="69">
        <f t="shared" si="24"/>
        <v>0</v>
      </c>
      <c r="AE66" s="69">
        <f t="shared" si="24"/>
        <v>0</v>
      </c>
    </row>
    <row r="67" spans="2:31" ht="15">
      <c r="B67" s="12">
        <v>60</v>
      </c>
      <c r="C67" s="24" t="s">
        <v>79</v>
      </c>
      <c r="D67" s="64">
        <v>4384</v>
      </c>
      <c r="E67" s="66"/>
      <c r="F67" s="37" t="str">
        <f t="shared" si="10"/>
        <v>---</v>
      </c>
      <c r="G67" s="41"/>
      <c r="H67" s="11"/>
      <c r="I67" s="11"/>
      <c r="J67" s="11" t="str">
        <f t="shared" si="11"/>
        <v>---</v>
      </c>
      <c r="K67" s="50"/>
      <c r="L67" s="54"/>
      <c r="M67" s="11"/>
      <c r="N67" s="37" t="str">
        <f t="shared" si="20"/>
        <v>---</v>
      </c>
      <c r="O67" s="37" t="str">
        <f t="shared" si="12"/>
        <v>---</v>
      </c>
      <c r="P67" s="37" t="str">
        <f t="shared" si="13"/>
        <v>---</v>
      </c>
      <c r="Q67" s="69"/>
      <c r="R67" s="11" t="str">
        <f t="shared" si="21"/>
        <v>---</v>
      </c>
      <c r="S67" s="32">
        <f t="shared" si="22"/>
        <v>0</v>
      </c>
      <c r="T67" s="31">
        <f t="shared" si="25"/>
        <v>0</v>
      </c>
      <c r="U67" s="37" t="str">
        <f t="shared" si="23"/>
        <v>---</v>
      </c>
      <c r="V67" s="69">
        <f t="shared" si="24"/>
        <v>0</v>
      </c>
      <c r="W67" s="69">
        <f t="shared" si="24"/>
        <v>0</v>
      </c>
      <c r="X67" s="69">
        <f t="shared" si="24"/>
        <v>0</v>
      </c>
      <c r="Y67" s="69">
        <f t="shared" si="24"/>
        <v>0</v>
      </c>
      <c r="Z67" s="69">
        <f t="shared" si="24"/>
        <v>0</v>
      </c>
      <c r="AA67" s="69">
        <f t="shared" si="24"/>
        <v>0</v>
      </c>
      <c r="AB67" s="69">
        <f t="shared" si="24"/>
        <v>0</v>
      </c>
      <c r="AC67" s="69">
        <f t="shared" si="24"/>
        <v>0</v>
      </c>
      <c r="AD67" s="69">
        <f t="shared" si="24"/>
        <v>0</v>
      </c>
      <c r="AE67" s="69">
        <f t="shared" si="24"/>
        <v>0</v>
      </c>
    </row>
    <row r="68" spans="2:31" s="48" customFormat="1" ht="15">
      <c r="B68" s="8">
        <v>61</v>
      </c>
      <c r="C68" s="23" t="s">
        <v>80</v>
      </c>
      <c r="D68" s="65">
        <v>6022</v>
      </c>
      <c r="E68" s="67"/>
      <c r="F68" s="36" t="str">
        <f t="shared" si="10"/>
        <v>---</v>
      </c>
      <c r="G68" s="40">
        <v>0</v>
      </c>
      <c r="H68" s="10"/>
      <c r="I68" s="10"/>
      <c r="J68" s="10" t="str">
        <f t="shared" si="11"/>
        <v>---</v>
      </c>
      <c r="K68" s="51">
        <v>0</v>
      </c>
      <c r="L68" s="55"/>
      <c r="M68" s="10"/>
      <c r="N68" s="36" t="str">
        <f t="shared" si="20"/>
        <v>---</v>
      </c>
      <c r="O68" s="36" t="str">
        <f t="shared" si="12"/>
        <v>---</v>
      </c>
      <c r="P68" s="36" t="str">
        <f t="shared" si="13"/>
        <v>---</v>
      </c>
      <c r="Q68" s="69"/>
      <c r="R68" s="10" t="str">
        <f t="shared" si="21"/>
        <v>---</v>
      </c>
      <c r="S68" s="9">
        <f t="shared" si="22"/>
        <v>0</v>
      </c>
      <c r="T68" s="30">
        <f t="shared" si="25"/>
        <v>0</v>
      </c>
      <c r="U68" s="36" t="str">
        <f t="shared" si="23"/>
        <v>---</v>
      </c>
      <c r="V68" s="69">
        <f t="shared" si="24"/>
        <v>0</v>
      </c>
      <c r="W68" s="69">
        <f t="shared" si="24"/>
        <v>0</v>
      </c>
      <c r="X68" s="69">
        <f t="shared" si="24"/>
        <v>0</v>
      </c>
      <c r="Y68" s="69">
        <f t="shared" si="24"/>
        <v>0</v>
      </c>
      <c r="Z68" s="69">
        <f t="shared" si="24"/>
        <v>0</v>
      </c>
      <c r="AA68" s="69">
        <f t="shared" si="24"/>
        <v>0</v>
      </c>
      <c r="AB68" s="69">
        <f t="shared" si="24"/>
        <v>0</v>
      </c>
      <c r="AC68" s="69">
        <f t="shared" si="24"/>
        <v>0</v>
      </c>
      <c r="AD68" s="69">
        <f t="shared" si="24"/>
        <v>0</v>
      </c>
      <c r="AE68" s="69">
        <f t="shared" si="24"/>
        <v>0</v>
      </c>
    </row>
    <row r="69" spans="2:31" ht="15">
      <c r="B69" s="12">
        <v>62</v>
      </c>
      <c r="C69" s="24" t="s">
        <v>110</v>
      </c>
      <c r="D69" s="64">
        <v>6420</v>
      </c>
      <c r="E69" s="66"/>
      <c r="F69" s="37" t="str">
        <f t="shared" si="10"/>
        <v>---</v>
      </c>
      <c r="G69" s="41">
        <f>2.5+((1))</f>
        <v>3.5</v>
      </c>
      <c r="H69" s="11"/>
      <c r="I69" s="11"/>
      <c r="J69" s="11" t="str">
        <f t="shared" si="11"/>
        <v>---</v>
      </c>
      <c r="K69" s="50"/>
      <c r="L69" s="54"/>
      <c r="M69" s="11"/>
      <c r="N69" s="37" t="str">
        <f t="shared" si="20"/>
        <v>---</v>
      </c>
      <c r="O69" s="37" t="str">
        <f t="shared" si="12"/>
        <v>---</v>
      </c>
      <c r="P69" s="37" t="str">
        <f t="shared" si="13"/>
        <v>---</v>
      </c>
      <c r="Q69" s="69"/>
      <c r="R69" s="11" t="str">
        <f t="shared" si="21"/>
        <v>---</v>
      </c>
      <c r="S69" s="32">
        <f t="shared" si="22"/>
        <v>3.5</v>
      </c>
      <c r="T69" s="31">
        <f t="shared" si="25"/>
        <v>0.058333333333333334</v>
      </c>
      <c r="U69" s="37" t="str">
        <f t="shared" si="23"/>
        <v>---</v>
      </c>
      <c r="V69" s="69">
        <f aca="true" t="shared" si="26" ref="V69:AE88">IF($G69&gt;V$5,1,0)</f>
        <v>0</v>
      </c>
      <c r="W69" s="69">
        <f t="shared" si="26"/>
        <v>0</v>
      </c>
      <c r="X69" s="69">
        <f t="shared" si="26"/>
        <v>0</v>
      </c>
      <c r="Y69" s="69">
        <f t="shared" si="26"/>
        <v>0</v>
      </c>
      <c r="Z69" s="69">
        <f t="shared" si="26"/>
        <v>0</v>
      </c>
      <c r="AA69" s="69">
        <f t="shared" si="26"/>
        <v>0</v>
      </c>
      <c r="AB69" s="69">
        <f t="shared" si="26"/>
        <v>0</v>
      </c>
      <c r="AC69" s="69">
        <f t="shared" si="26"/>
        <v>0</v>
      </c>
      <c r="AD69" s="69">
        <f t="shared" si="26"/>
        <v>0</v>
      </c>
      <c r="AE69" s="69">
        <f t="shared" si="26"/>
        <v>0</v>
      </c>
    </row>
    <row r="70" spans="2:31" s="48" customFormat="1" ht="15">
      <c r="B70" s="8">
        <v>63</v>
      </c>
      <c r="C70" s="23" t="s">
        <v>81</v>
      </c>
      <c r="D70" s="65">
        <v>4484</v>
      </c>
      <c r="E70" s="67"/>
      <c r="F70" s="36" t="str">
        <f t="shared" si="10"/>
        <v>---</v>
      </c>
      <c r="G70" s="40"/>
      <c r="H70" s="10"/>
      <c r="I70" s="10"/>
      <c r="J70" s="10" t="str">
        <f t="shared" si="11"/>
        <v>---</v>
      </c>
      <c r="K70" s="51"/>
      <c r="L70" s="55"/>
      <c r="M70" s="10"/>
      <c r="N70" s="36" t="str">
        <f t="shared" si="20"/>
        <v>---</v>
      </c>
      <c r="O70" s="36" t="str">
        <f t="shared" si="12"/>
        <v>---</v>
      </c>
      <c r="P70" s="36" t="str">
        <f t="shared" si="13"/>
        <v>---</v>
      </c>
      <c r="Q70" s="69"/>
      <c r="R70" s="10" t="str">
        <f t="shared" si="21"/>
        <v>---</v>
      </c>
      <c r="S70" s="9">
        <f t="shared" si="22"/>
        <v>0</v>
      </c>
      <c r="T70" s="30">
        <f t="shared" si="25"/>
        <v>0</v>
      </c>
      <c r="U70" s="36" t="str">
        <f t="shared" si="23"/>
        <v>---</v>
      </c>
      <c r="V70" s="69">
        <f t="shared" si="26"/>
        <v>0</v>
      </c>
      <c r="W70" s="69">
        <f t="shared" si="26"/>
        <v>0</v>
      </c>
      <c r="X70" s="69">
        <f t="shared" si="26"/>
        <v>0</v>
      </c>
      <c r="Y70" s="69">
        <f t="shared" si="26"/>
        <v>0</v>
      </c>
      <c r="Z70" s="69">
        <f t="shared" si="26"/>
        <v>0</v>
      </c>
      <c r="AA70" s="69">
        <f t="shared" si="26"/>
        <v>0</v>
      </c>
      <c r="AB70" s="69">
        <f t="shared" si="26"/>
        <v>0</v>
      </c>
      <c r="AC70" s="69">
        <f t="shared" si="26"/>
        <v>0</v>
      </c>
      <c r="AD70" s="69">
        <f t="shared" si="26"/>
        <v>0</v>
      </c>
      <c r="AE70" s="69">
        <f t="shared" si="26"/>
        <v>0</v>
      </c>
    </row>
    <row r="71" spans="2:31" s="48" customFormat="1" ht="15">
      <c r="B71" s="12">
        <v>64</v>
      </c>
      <c r="C71" s="24" t="s">
        <v>82</v>
      </c>
      <c r="D71" s="64">
        <v>5148</v>
      </c>
      <c r="E71" s="66"/>
      <c r="F71" s="37" t="str">
        <f t="shared" si="10"/>
        <v>---</v>
      </c>
      <c r="G71" s="41"/>
      <c r="H71" s="11"/>
      <c r="I71" s="11"/>
      <c r="J71" s="11" t="str">
        <f t="shared" si="11"/>
        <v>---</v>
      </c>
      <c r="K71" s="50"/>
      <c r="L71" s="54"/>
      <c r="M71" s="11"/>
      <c r="N71" s="37" t="str">
        <f t="shared" si="20"/>
        <v>---</v>
      </c>
      <c r="O71" s="37" t="str">
        <f t="shared" si="12"/>
        <v>---</v>
      </c>
      <c r="P71" s="37" t="str">
        <f t="shared" si="13"/>
        <v>---</v>
      </c>
      <c r="Q71" s="69"/>
      <c r="R71" s="11" t="str">
        <f t="shared" si="21"/>
        <v>---</v>
      </c>
      <c r="S71" s="32">
        <f t="shared" si="22"/>
        <v>0</v>
      </c>
      <c r="T71" s="31">
        <f t="shared" si="25"/>
        <v>0</v>
      </c>
      <c r="U71" s="37" t="str">
        <f t="shared" si="23"/>
        <v>---</v>
      </c>
      <c r="V71" s="69">
        <f t="shared" si="26"/>
        <v>0</v>
      </c>
      <c r="W71" s="69">
        <f t="shared" si="26"/>
        <v>0</v>
      </c>
      <c r="X71" s="69">
        <f t="shared" si="26"/>
        <v>0</v>
      </c>
      <c r="Y71" s="69">
        <f t="shared" si="26"/>
        <v>0</v>
      </c>
      <c r="Z71" s="69">
        <f t="shared" si="26"/>
        <v>0</v>
      </c>
      <c r="AA71" s="69">
        <f t="shared" si="26"/>
        <v>0</v>
      </c>
      <c r="AB71" s="69">
        <f t="shared" si="26"/>
        <v>0</v>
      </c>
      <c r="AC71" s="69">
        <f t="shared" si="26"/>
        <v>0</v>
      </c>
      <c r="AD71" s="69">
        <f t="shared" si="26"/>
        <v>0</v>
      </c>
      <c r="AE71" s="69">
        <f t="shared" si="26"/>
        <v>0</v>
      </c>
    </row>
    <row r="72" spans="2:31" s="48" customFormat="1" ht="15">
      <c r="B72" s="8">
        <v>65</v>
      </c>
      <c r="C72" s="23" t="s">
        <v>83</v>
      </c>
      <c r="D72" s="65">
        <v>5542</v>
      </c>
      <c r="E72" s="67"/>
      <c r="F72" s="36" t="str">
        <f t="shared" si="10"/>
        <v>---</v>
      </c>
      <c r="G72" s="40"/>
      <c r="H72" s="10"/>
      <c r="I72" s="10"/>
      <c r="J72" s="10" t="str">
        <f t="shared" si="11"/>
        <v>---</v>
      </c>
      <c r="K72" s="51"/>
      <c r="L72" s="55"/>
      <c r="M72" s="10"/>
      <c r="N72" s="36" t="str">
        <f aca="true" t="shared" si="27" ref="N72:N118">IF(AND($K72&gt;0.5,$K72&lt;=0.6),3,IF(AND($K72&gt;0.6,$K72&lt;=0.7),3.5,IF(AND($K72&gt;0.7,$K72&lt;=0.8),4,IF(AND($K72&gt;0.8,$K72&lt;=0.9),4.5,IF($K72&gt;0.9,5,"---")))))</f>
        <v>---</v>
      </c>
      <c r="O72" s="36" t="str">
        <f t="shared" si="12"/>
        <v>---</v>
      </c>
      <c r="P72" s="36" t="str">
        <f t="shared" si="13"/>
        <v>---</v>
      </c>
      <c r="Q72" s="69"/>
      <c r="R72" s="10" t="str">
        <f t="shared" si="21"/>
        <v>---</v>
      </c>
      <c r="S72" s="9">
        <f t="shared" si="22"/>
        <v>0</v>
      </c>
      <c r="T72" s="30">
        <f t="shared" si="25"/>
        <v>0</v>
      </c>
      <c r="U72" s="36" t="str">
        <f t="shared" si="23"/>
        <v>---</v>
      </c>
      <c r="V72" s="69">
        <f t="shared" si="26"/>
        <v>0</v>
      </c>
      <c r="W72" s="69">
        <f t="shared" si="26"/>
        <v>0</v>
      </c>
      <c r="X72" s="69">
        <f t="shared" si="26"/>
        <v>0</v>
      </c>
      <c r="Y72" s="69">
        <f t="shared" si="26"/>
        <v>0</v>
      </c>
      <c r="Z72" s="69">
        <f t="shared" si="26"/>
        <v>0</v>
      </c>
      <c r="AA72" s="69">
        <f t="shared" si="26"/>
        <v>0</v>
      </c>
      <c r="AB72" s="69">
        <f t="shared" si="26"/>
        <v>0</v>
      </c>
      <c r="AC72" s="69">
        <f t="shared" si="26"/>
        <v>0</v>
      </c>
      <c r="AD72" s="69">
        <f t="shared" si="26"/>
        <v>0</v>
      </c>
      <c r="AE72" s="69">
        <f t="shared" si="26"/>
        <v>0</v>
      </c>
    </row>
    <row r="73" spans="2:31" ht="15">
      <c r="B73" s="12">
        <v>66</v>
      </c>
      <c r="C73" s="24" t="s">
        <v>84</v>
      </c>
      <c r="D73" s="64">
        <v>6860</v>
      </c>
      <c r="E73" s="66"/>
      <c r="F73" s="37" t="str">
        <f t="shared" si="10"/>
        <v>---</v>
      </c>
      <c r="G73" s="41"/>
      <c r="H73" s="11"/>
      <c r="I73" s="11"/>
      <c r="J73" s="11" t="str">
        <f t="shared" si="11"/>
        <v>---</v>
      </c>
      <c r="K73" s="50"/>
      <c r="L73" s="54"/>
      <c r="M73" s="11"/>
      <c r="N73" s="37" t="str">
        <f t="shared" si="27"/>
        <v>---</v>
      </c>
      <c r="O73" s="37" t="str">
        <f t="shared" si="12"/>
        <v>---</v>
      </c>
      <c r="P73" s="37" t="str">
        <f t="shared" si="13"/>
        <v>---</v>
      </c>
      <c r="Q73" s="69"/>
      <c r="R73" s="11" t="str">
        <f t="shared" si="21"/>
        <v>---</v>
      </c>
      <c r="S73" s="32">
        <f t="shared" si="22"/>
        <v>0</v>
      </c>
      <c r="T73" s="31">
        <f t="shared" si="25"/>
        <v>0</v>
      </c>
      <c r="U73" s="37" t="str">
        <f t="shared" si="23"/>
        <v>---</v>
      </c>
      <c r="V73" s="69">
        <f t="shared" si="26"/>
        <v>0</v>
      </c>
      <c r="W73" s="69">
        <f t="shared" si="26"/>
        <v>0</v>
      </c>
      <c r="X73" s="69">
        <f t="shared" si="26"/>
        <v>0</v>
      </c>
      <c r="Y73" s="69">
        <f t="shared" si="26"/>
        <v>0</v>
      </c>
      <c r="Z73" s="69">
        <f t="shared" si="26"/>
        <v>0</v>
      </c>
      <c r="AA73" s="69">
        <f t="shared" si="26"/>
        <v>0</v>
      </c>
      <c r="AB73" s="69">
        <f t="shared" si="26"/>
        <v>0</v>
      </c>
      <c r="AC73" s="69">
        <f t="shared" si="26"/>
        <v>0</v>
      </c>
      <c r="AD73" s="69">
        <f t="shared" si="26"/>
        <v>0</v>
      </c>
      <c r="AE73" s="69">
        <f t="shared" si="26"/>
        <v>0</v>
      </c>
    </row>
    <row r="74" spans="2:31" ht="15">
      <c r="B74" s="8">
        <v>67</v>
      </c>
      <c r="C74" s="23" t="s">
        <v>97</v>
      </c>
      <c r="D74" s="65">
        <v>6054</v>
      </c>
      <c r="E74" s="67"/>
      <c r="F74" s="36">
        <f t="shared" si="10"/>
        <v>4.5</v>
      </c>
      <c r="G74" s="40">
        <f>14.33+((1))</f>
        <v>15.33</v>
      </c>
      <c r="H74" s="10">
        <v>16</v>
      </c>
      <c r="I74" s="10">
        <v>5</v>
      </c>
      <c r="J74" s="10">
        <f t="shared" si="11"/>
        <v>4.5</v>
      </c>
      <c r="K74" s="51"/>
      <c r="L74" s="55"/>
      <c r="M74" s="10"/>
      <c r="N74" s="36" t="str">
        <f t="shared" si="27"/>
        <v>---</v>
      </c>
      <c r="O74" s="36" t="str">
        <f t="shared" si="12"/>
        <v>---</v>
      </c>
      <c r="P74" s="36" t="str">
        <f t="shared" si="13"/>
        <v>---</v>
      </c>
      <c r="Q74" s="69"/>
      <c r="R74" s="10">
        <f t="shared" si="21"/>
        <v>20</v>
      </c>
      <c r="S74" s="9">
        <f t="shared" si="22"/>
        <v>51.33</v>
      </c>
      <c r="T74" s="30">
        <f t="shared" si="25"/>
        <v>0.8554999999999999</v>
      </c>
      <c r="U74" s="36">
        <f t="shared" si="23"/>
        <v>4.5</v>
      </c>
      <c r="V74" s="69">
        <f t="shared" si="26"/>
        <v>1</v>
      </c>
      <c r="W74" s="69">
        <f t="shared" si="26"/>
        <v>1</v>
      </c>
      <c r="X74" s="69">
        <f t="shared" si="26"/>
        <v>1</v>
      </c>
      <c r="Y74" s="69">
        <f t="shared" si="26"/>
        <v>1</v>
      </c>
      <c r="Z74" s="69">
        <f t="shared" si="26"/>
        <v>1</v>
      </c>
      <c r="AA74" s="69">
        <f t="shared" si="26"/>
        <v>1</v>
      </c>
      <c r="AB74" s="69">
        <f t="shared" si="26"/>
        <v>0</v>
      </c>
      <c r="AC74" s="69">
        <f t="shared" si="26"/>
        <v>0</v>
      </c>
      <c r="AD74" s="69">
        <f t="shared" si="26"/>
        <v>0</v>
      </c>
      <c r="AE74" s="69">
        <f t="shared" si="26"/>
        <v>0</v>
      </c>
    </row>
    <row r="75" spans="2:31" s="48" customFormat="1" ht="15">
      <c r="B75" s="12">
        <v>68</v>
      </c>
      <c r="C75" s="24" t="s">
        <v>21</v>
      </c>
      <c r="D75" s="64">
        <v>3826</v>
      </c>
      <c r="E75" s="66"/>
      <c r="F75" s="37" t="str">
        <f aca="true" t="shared" si="28" ref="F75:F118">IF(P75&lt;&gt;$B$4,P75,IF(O75&lt;&gt;$B$4,O75,IF(MAX(U75,N75)=0,$B$4,MAX(U75,N75))))</f>
        <v>---</v>
      </c>
      <c r="G75" s="41"/>
      <c r="H75" s="11"/>
      <c r="I75" s="11"/>
      <c r="J75" s="11" t="str">
        <f aca="true" t="shared" si="29" ref="J75:J87">U75</f>
        <v>---</v>
      </c>
      <c r="K75" s="50"/>
      <c r="L75" s="54"/>
      <c r="M75" s="11"/>
      <c r="N75" s="37" t="str">
        <f t="shared" si="27"/>
        <v>---</v>
      </c>
      <c r="O75" s="37" t="str">
        <f t="shared" si="12"/>
        <v>---</v>
      </c>
      <c r="P75" s="37" t="str">
        <f t="shared" si="13"/>
        <v>---</v>
      </c>
      <c r="Q75" s="69"/>
      <c r="R75" s="11" t="str">
        <f t="shared" si="21"/>
        <v>---</v>
      </c>
      <c r="S75" s="32">
        <f t="shared" si="22"/>
        <v>0</v>
      </c>
      <c r="T75" s="31">
        <f t="shared" si="25"/>
        <v>0</v>
      </c>
      <c r="U75" s="37" t="str">
        <f t="shared" si="23"/>
        <v>---</v>
      </c>
      <c r="V75" s="69">
        <f t="shared" si="26"/>
        <v>0</v>
      </c>
      <c r="W75" s="69">
        <f t="shared" si="26"/>
        <v>0</v>
      </c>
      <c r="X75" s="69">
        <f t="shared" si="26"/>
        <v>0</v>
      </c>
      <c r="Y75" s="69">
        <f t="shared" si="26"/>
        <v>0</v>
      </c>
      <c r="Z75" s="69">
        <f t="shared" si="26"/>
        <v>0</v>
      </c>
      <c r="AA75" s="69">
        <f t="shared" si="26"/>
        <v>0</v>
      </c>
      <c r="AB75" s="69">
        <f t="shared" si="26"/>
        <v>0</v>
      </c>
      <c r="AC75" s="69">
        <f t="shared" si="26"/>
        <v>0</v>
      </c>
      <c r="AD75" s="69">
        <f t="shared" si="26"/>
        <v>0</v>
      </c>
      <c r="AE75" s="69">
        <f t="shared" si="26"/>
        <v>0</v>
      </c>
    </row>
    <row r="76" spans="2:31" s="48" customFormat="1" ht="15">
      <c r="B76" s="8">
        <v>69</v>
      </c>
      <c r="C76" s="23" t="s">
        <v>85</v>
      </c>
      <c r="D76" s="65">
        <v>6392</v>
      </c>
      <c r="E76" s="67"/>
      <c r="F76" s="36" t="str">
        <f t="shared" si="28"/>
        <v>---</v>
      </c>
      <c r="G76" s="40">
        <v>7</v>
      </c>
      <c r="H76" s="10"/>
      <c r="I76" s="10"/>
      <c r="J76" s="10" t="str">
        <f t="shared" si="29"/>
        <v>---</v>
      </c>
      <c r="K76" s="51"/>
      <c r="L76" s="55"/>
      <c r="M76" s="10"/>
      <c r="N76" s="36" t="str">
        <f t="shared" si="27"/>
        <v>---</v>
      </c>
      <c r="O76" s="36" t="str">
        <f aca="true" t="shared" si="30" ref="O76:O87">IF(AND(L76&gt;0.5,L76&lt;=0.6),3,IF(AND(L76&gt;0.6,L76&lt;=0.7),3.5,IF(AND(L76&gt;0.7,L76&lt;=0.8),4,IF(AND(L76&gt;0.8,L76&lt;=0.9),4.5,IF(L76&gt;0.9,5,"---")))))</f>
        <v>---</v>
      </c>
      <c r="P76" s="36" t="str">
        <f aca="true" t="shared" si="31" ref="P76:P87">IF(AND(M76&gt;0.5,M76&lt;=0.6),3,IF(AND(M76&gt;0.6,M76&lt;=0.7),3.5,IF(AND(M76&gt;0.7,M76&lt;=0.8),4,IF(AND(M76&gt;0.8,M76&lt;=0.9),4.5,IF(M76&gt;0.9,5,"---")))))</f>
        <v>---</v>
      </c>
      <c r="Q76" s="69"/>
      <c r="R76" s="10" t="str">
        <f t="shared" si="21"/>
        <v>---</v>
      </c>
      <c r="S76" s="9">
        <f t="shared" si="22"/>
        <v>7</v>
      </c>
      <c r="T76" s="30">
        <f t="shared" si="25"/>
        <v>0.11666666666666667</v>
      </c>
      <c r="U76" s="36" t="str">
        <f t="shared" si="23"/>
        <v>---</v>
      </c>
      <c r="V76" s="69">
        <f t="shared" si="26"/>
        <v>0</v>
      </c>
      <c r="W76" s="69">
        <f t="shared" si="26"/>
        <v>0</v>
      </c>
      <c r="X76" s="69">
        <f t="shared" si="26"/>
        <v>0</v>
      </c>
      <c r="Y76" s="69">
        <f t="shared" si="26"/>
        <v>0</v>
      </c>
      <c r="Z76" s="69">
        <f t="shared" si="26"/>
        <v>0</v>
      </c>
      <c r="AA76" s="69">
        <f t="shared" si="26"/>
        <v>0</v>
      </c>
      <c r="AB76" s="69">
        <f t="shared" si="26"/>
        <v>0</v>
      </c>
      <c r="AC76" s="69">
        <f t="shared" si="26"/>
        <v>0</v>
      </c>
      <c r="AD76" s="69">
        <f t="shared" si="26"/>
        <v>0</v>
      </c>
      <c r="AE76" s="69">
        <f t="shared" si="26"/>
        <v>0</v>
      </c>
    </row>
    <row r="77" spans="2:31" ht="15">
      <c r="B77" s="12">
        <v>70</v>
      </c>
      <c r="C77" s="24" t="s">
        <v>104</v>
      </c>
      <c r="D77" s="64">
        <v>3447</v>
      </c>
      <c r="E77" s="66"/>
      <c r="F77" s="37" t="str">
        <f t="shared" si="28"/>
        <v>---</v>
      </c>
      <c r="G77" s="41">
        <f>+((1))</f>
        <v>1</v>
      </c>
      <c r="H77" s="11"/>
      <c r="I77" s="11"/>
      <c r="J77" s="11" t="str">
        <f t="shared" si="29"/>
        <v>---</v>
      </c>
      <c r="K77" s="50"/>
      <c r="L77" s="54"/>
      <c r="M77" s="11"/>
      <c r="N77" s="37" t="str">
        <f t="shared" si="27"/>
        <v>---</v>
      </c>
      <c r="O77" s="37" t="str">
        <f t="shared" si="30"/>
        <v>---</v>
      </c>
      <c r="P77" s="37" t="str">
        <f t="shared" si="31"/>
        <v>---</v>
      </c>
      <c r="Q77" s="69"/>
      <c r="R77" s="11" t="str">
        <f t="shared" si="21"/>
        <v>---</v>
      </c>
      <c r="S77" s="32">
        <f t="shared" si="22"/>
        <v>1</v>
      </c>
      <c r="T77" s="31">
        <f t="shared" si="25"/>
        <v>0.016666666666666666</v>
      </c>
      <c r="U77" s="37" t="str">
        <f t="shared" si="23"/>
        <v>---</v>
      </c>
      <c r="V77" s="69">
        <f t="shared" si="26"/>
        <v>0</v>
      </c>
      <c r="W77" s="69">
        <f t="shared" si="26"/>
        <v>0</v>
      </c>
      <c r="X77" s="69">
        <f t="shared" si="26"/>
        <v>0</v>
      </c>
      <c r="Y77" s="69">
        <f t="shared" si="26"/>
        <v>0</v>
      </c>
      <c r="Z77" s="69">
        <f t="shared" si="26"/>
        <v>0</v>
      </c>
      <c r="AA77" s="69">
        <f t="shared" si="26"/>
        <v>0</v>
      </c>
      <c r="AB77" s="69">
        <f t="shared" si="26"/>
        <v>0</v>
      </c>
      <c r="AC77" s="69">
        <f t="shared" si="26"/>
        <v>0</v>
      </c>
      <c r="AD77" s="69">
        <f t="shared" si="26"/>
        <v>0</v>
      </c>
      <c r="AE77" s="69">
        <f t="shared" si="26"/>
        <v>0</v>
      </c>
    </row>
    <row r="78" spans="2:31" ht="15">
      <c r="B78" s="8">
        <v>71</v>
      </c>
      <c r="C78" s="23" t="s">
        <v>116</v>
      </c>
      <c r="D78" s="65">
        <v>5996</v>
      </c>
      <c r="E78" s="67"/>
      <c r="F78" s="36">
        <f t="shared" si="28"/>
        <v>4</v>
      </c>
      <c r="G78" s="40">
        <f>12.5+((1))</f>
        <v>13.5</v>
      </c>
      <c r="H78" s="10">
        <v>17</v>
      </c>
      <c r="I78" s="10">
        <v>4</v>
      </c>
      <c r="J78" s="10">
        <f t="shared" si="29"/>
        <v>4</v>
      </c>
      <c r="K78" s="51"/>
      <c r="L78" s="55"/>
      <c r="M78" s="10"/>
      <c r="N78" s="36" t="str">
        <f t="shared" si="27"/>
        <v>---</v>
      </c>
      <c r="O78" s="36" t="str">
        <f t="shared" si="30"/>
        <v>---</v>
      </c>
      <c r="P78" s="36" t="str">
        <f t="shared" si="31"/>
        <v>---</v>
      </c>
      <c r="Q78" s="69"/>
      <c r="R78" s="10">
        <f t="shared" si="21"/>
        <v>16</v>
      </c>
      <c r="S78" s="9">
        <f t="shared" si="22"/>
        <v>46.5</v>
      </c>
      <c r="T78" s="30">
        <f t="shared" si="25"/>
        <v>0.775</v>
      </c>
      <c r="U78" s="36">
        <f t="shared" si="23"/>
        <v>4</v>
      </c>
      <c r="V78" s="69">
        <f t="shared" si="26"/>
        <v>1</v>
      </c>
      <c r="W78" s="69">
        <f t="shared" si="26"/>
        <v>1</v>
      </c>
      <c r="X78" s="69">
        <f t="shared" si="26"/>
        <v>1</v>
      </c>
      <c r="Y78" s="69">
        <f t="shared" si="26"/>
        <v>1</v>
      </c>
      <c r="Z78" s="69">
        <f t="shared" si="26"/>
        <v>0</v>
      </c>
      <c r="AA78" s="69">
        <f t="shared" si="26"/>
        <v>0</v>
      </c>
      <c r="AB78" s="69">
        <f t="shared" si="26"/>
        <v>0</v>
      </c>
      <c r="AC78" s="69">
        <f t="shared" si="26"/>
        <v>0</v>
      </c>
      <c r="AD78" s="69">
        <f t="shared" si="26"/>
        <v>0</v>
      </c>
      <c r="AE78" s="69">
        <f t="shared" si="26"/>
        <v>0</v>
      </c>
    </row>
    <row r="79" spans="2:31" s="48" customFormat="1" ht="15">
      <c r="B79" s="12">
        <v>72</v>
      </c>
      <c r="C79" s="24" t="s">
        <v>101</v>
      </c>
      <c r="D79" s="64">
        <v>6269</v>
      </c>
      <c r="E79" s="66"/>
      <c r="F79" s="37" t="str">
        <f t="shared" si="28"/>
        <v>---</v>
      </c>
      <c r="G79" s="41">
        <f>1.2+((1))</f>
        <v>2.2</v>
      </c>
      <c r="H79" s="11"/>
      <c r="I79" s="11"/>
      <c r="J79" s="11" t="str">
        <f t="shared" si="29"/>
        <v>---</v>
      </c>
      <c r="K79" s="50"/>
      <c r="L79" s="54"/>
      <c r="M79" s="11"/>
      <c r="N79" s="37" t="str">
        <f t="shared" si="27"/>
        <v>---</v>
      </c>
      <c r="O79" s="37" t="str">
        <f t="shared" si="30"/>
        <v>---</v>
      </c>
      <c r="P79" s="37" t="str">
        <f t="shared" si="31"/>
        <v>---</v>
      </c>
      <c r="Q79" s="69"/>
      <c r="R79" s="11" t="str">
        <f t="shared" si="21"/>
        <v>---</v>
      </c>
      <c r="S79" s="32">
        <f t="shared" si="22"/>
        <v>2.2</v>
      </c>
      <c r="T79" s="31">
        <f t="shared" si="25"/>
        <v>0.03666666666666667</v>
      </c>
      <c r="U79" s="37" t="str">
        <f t="shared" si="23"/>
        <v>---</v>
      </c>
      <c r="V79" s="69">
        <f t="shared" si="26"/>
        <v>0</v>
      </c>
      <c r="W79" s="69">
        <f t="shared" si="26"/>
        <v>0</v>
      </c>
      <c r="X79" s="69">
        <f t="shared" si="26"/>
        <v>0</v>
      </c>
      <c r="Y79" s="69">
        <f t="shared" si="26"/>
        <v>0</v>
      </c>
      <c r="Z79" s="69">
        <f t="shared" si="26"/>
        <v>0</v>
      </c>
      <c r="AA79" s="69">
        <f t="shared" si="26"/>
        <v>0</v>
      </c>
      <c r="AB79" s="69">
        <f t="shared" si="26"/>
        <v>0</v>
      </c>
      <c r="AC79" s="69">
        <f t="shared" si="26"/>
        <v>0</v>
      </c>
      <c r="AD79" s="69">
        <f t="shared" si="26"/>
        <v>0</v>
      </c>
      <c r="AE79" s="69">
        <f t="shared" si="26"/>
        <v>0</v>
      </c>
    </row>
    <row r="80" spans="2:31" ht="15">
      <c r="B80" s="8">
        <v>73</v>
      </c>
      <c r="C80" s="23" t="s">
        <v>86</v>
      </c>
      <c r="D80" s="65">
        <v>5321</v>
      </c>
      <c r="E80" s="67"/>
      <c r="F80" s="36" t="str">
        <f t="shared" si="28"/>
        <v>---</v>
      </c>
      <c r="G80" s="40"/>
      <c r="H80" s="10"/>
      <c r="I80" s="10"/>
      <c r="J80" s="10" t="str">
        <f t="shared" si="29"/>
        <v>---</v>
      </c>
      <c r="K80" s="51"/>
      <c r="L80" s="55"/>
      <c r="M80" s="10"/>
      <c r="N80" s="36" t="str">
        <f t="shared" si="27"/>
        <v>---</v>
      </c>
      <c r="O80" s="36" t="str">
        <f t="shared" si="30"/>
        <v>---</v>
      </c>
      <c r="P80" s="36" t="str">
        <f t="shared" si="31"/>
        <v>---</v>
      </c>
      <c r="Q80" s="69"/>
      <c r="R80" s="10" t="str">
        <f t="shared" si="21"/>
        <v>---</v>
      </c>
      <c r="S80" s="9">
        <f t="shared" si="22"/>
        <v>0</v>
      </c>
      <c r="T80" s="30">
        <f t="shared" si="25"/>
        <v>0</v>
      </c>
      <c r="U80" s="36" t="str">
        <f t="shared" si="23"/>
        <v>---</v>
      </c>
      <c r="V80" s="69">
        <f t="shared" si="26"/>
        <v>0</v>
      </c>
      <c r="W80" s="69">
        <f t="shared" si="26"/>
        <v>0</v>
      </c>
      <c r="X80" s="69">
        <f t="shared" si="26"/>
        <v>0</v>
      </c>
      <c r="Y80" s="69">
        <f t="shared" si="26"/>
        <v>0</v>
      </c>
      <c r="Z80" s="69">
        <f t="shared" si="26"/>
        <v>0</v>
      </c>
      <c r="AA80" s="69">
        <f t="shared" si="26"/>
        <v>0</v>
      </c>
      <c r="AB80" s="69">
        <f t="shared" si="26"/>
        <v>0</v>
      </c>
      <c r="AC80" s="69">
        <f t="shared" si="26"/>
        <v>0</v>
      </c>
      <c r="AD80" s="69">
        <f t="shared" si="26"/>
        <v>0</v>
      </c>
      <c r="AE80" s="69">
        <f t="shared" si="26"/>
        <v>0</v>
      </c>
    </row>
    <row r="81" spans="2:31" s="48" customFormat="1" ht="15">
      <c r="B81" s="12">
        <v>74</v>
      </c>
      <c r="C81" s="24" t="s">
        <v>89</v>
      </c>
      <c r="D81" s="64">
        <v>6455</v>
      </c>
      <c r="E81" s="66"/>
      <c r="F81" s="37">
        <f t="shared" si="28"/>
        <v>3.5</v>
      </c>
      <c r="G81" s="41">
        <f>5.83++((1))</f>
        <v>6.83</v>
      </c>
      <c r="H81" s="11">
        <v>16</v>
      </c>
      <c r="I81" s="11">
        <v>4</v>
      </c>
      <c r="J81" s="11">
        <f t="shared" si="29"/>
        <v>3.5</v>
      </c>
      <c r="K81" s="50"/>
      <c r="L81" s="54"/>
      <c r="M81" s="11"/>
      <c r="N81" s="37" t="str">
        <f t="shared" si="27"/>
        <v>---</v>
      </c>
      <c r="O81" s="37" t="str">
        <f t="shared" si="30"/>
        <v>---</v>
      </c>
      <c r="P81" s="37" t="str">
        <f t="shared" si="31"/>
        <v>---</v>
      </c>
      <c r="Q81" s="69"/>
      <c r="R81" s="11">
        <f t="shared" si="21"/>
        <v>16</v>
      </c>
      <c r="S81" s="32">
        <f t="shared" si="22"/>
        <v>38.83</v>
      </c>
      <c r="T81" s="31">
        <f t="shared" si="25"/>
        <v>0.6471666666666667</v>
      </c>
      <c r="U81" s="37">
        <f t="shared" si="23"/>
        <v>3.5</v>
      </c>
      <c r="V81" s="69">
        <f t="shared" si="26"/>
        <v>0</v>
      </c>
      <c r="W81" s="69">
        <f t="shared" si="26"/>
        <v>0</v>
      </c>
      <c r="X81" s="69">
        <f t="shared" si="26"/>
        <v>0</v>
      </c>
      <c r="Y81" s="69">
        <f t="shared" si="26"/>
        <v>0</v>
      </c>
      <c r="Z81" s="69">
        <f t="shared" si="26"/>
        <v>0</v>
      </c>
      <c r="AA81" s="69">
        <f t="shared" si="26"/>
        <v>0</v>
      </c>
      <c r="AB81" s="69">
        <f t="shared" si="26"/>
        <v>0</v>
      </c>
      <c r="AC81" s="69">
        <f t="shared" si="26"/>
        <v>0</v>
      </c>
      <c r="AD81" s="69">
        <f t="shared" si="26"/>
        <v>0</v>
      </c>
      <c r="AE81" s="69">
        <f t="shared" si="26"/>
        <v>0</v>
      </c>
    </row>
    <row r="82" spans="2:31" s="48" customFormat="1" ht="15">
      <c r="B82" s="8">
        <v>75</v>
      </c>
      <c r="C82" s="23" t="s">
        <v>132</v>
      </c>
      <c r="D82" s="65">
        <v>6253</v>
      </c>
      <c r="E82" s="67"/>
      <c r="F82" s="36">
        <f t="shared" si="28"/>
        <v>5</v>
      </c>
      <c r="G82" s="40">
        <v>19.5</v>
      </c>
      <c r="H82" s="10">
        <v>16</v>
      </c>
      <c r="I82" s="10">
        <v>5</v>
      </c>
      <c r="J82" s="10">
        <f t="shared" si="29"/>
        <v>5</v>
      </c>
      <c r="K82" s="51"/>
      <c r="L82" s="55"/>
      <c r="M82" s="10"/>
      <c r="N82" s="36" t="str">
        <f t="shared" si="27"/>
        <v>---</v>
      </c>
      <c r="O82" s="36" t="str">
        <f t="shared" si="30"/>
        <v>---</v>
      </c>
      <c r="P82" s="36" t="str">
        <f t="shared" si="31"/>
        <v>---</v>
      </c>
      <c r="Q82" s="69"/>
      <c r="R82" s="10">
        <f t="shared" si="21"/>
        <v>20</v>
      </c>
      <c r="S82" s="9">
        <f t="shared" si="22"/>
        <v>55.5</v>
      </c>
      <c r="T82" s="30">
        <f t="shared" si="25"/>
        <v>0.925</v>
      </c>
      <c r="U82" s="36">
        <f t="shared" si="23"/>
        <v>5</v>
      </c>
      <c r="V82" s="69">
        <f t="shared" si="26"/>
        <v>1</v>
      </c>
      <c r="W82" s="69">
        <f t="shared" si="26"/>
        <v>1</v>
      </c>
      <c r="X82" s="69">
        <f t="shared" si="26"/>
        <v>1</v>
      </c>
      <c r="Y82" s="69">
        <f t="shared" si="26"/>
        <v>1</v>
      </c>
      <c r="Z82" s="69">
        <f t="shared" si="26"/>
        <v>1</v>
      </c>
      <c r="AA82" s="69">
        <f t="shared" si="26"/>
        <v>1</v>
      </c>
      <c r="AB82" s="69">
        <f t="shared" si="26"/>
        <v>1</v>
      </c>
      <c r="AC82" s="69">
        <f t="shared" si="26"/>
        <v>1</v>
      </c>
      <c r="AD82" s="69">
        <f t="shared" si="26"/>
        <v>1</v>
      </c>
      <c r="AE82" s="69">
        <f t="shared" si="26"/>
        <v>1</v>
      </c>
    </row>
    <row r="83" spans="2:31" ht="15">
      <c r="B83" s="12">
        <v>76</v>
      </c>
      <c r="C83" s="24" t="s">
        <v>128</v>
      </c>
      <c r="D83" s="64">
        <v>6699</v>
      </c>
      <c r="E83" s="66"/>
      <c r="F83" s="37" t="str">
        <f t="shared" si="28"/>
        <v>---</v>
      </c>
      <c r="G83" s="41">
        <f>15.5+((1))</f>
        <v>16.5</v>
      </c>
      <c r="H83" s="11">
        <v>12</v>
      </c>
      <c r="I83" s="11"/>
      <c r="J83" s="11" t="str">
        <f t="shared" si="29"/>
        <v>---</v>
      </c>
      <c r="K83" s="50"/>
      <c r="L83" s="54"/>
      <c r="M83" s="11"/>
      <c r="N83" s="37" t="str">
        <f t="shared" si="27"/>
        <v>---</v>
      </c>
      <c r="O83" s="37" t="str">
        <f t="shared" si="30"/>
        <v>---</v>
      </c>
      <c r="P83" s="37" t="str">
        <f t="shared" si="31"/>
        <v>---</v>
      </c>
      <c r="Q83" s="69"/>
      <c r="R83" s="11" t="str">
        <f t="shared" si="21"/>
        <v>---</v>
      </c>
      <c r="S83" s="32">
        <f t="shared" si="22"/>
        <v>28.5</v>
      </c>
      <c r="T83" s="31">
        <f t="shared" si="25"/>
        <v>0.475</v>
      </c>
      <c r="U83" s="37" t="str">
        <f t="shared" si="23"/>
        <v>---</v>
      </c>
      <c r="V83" s="69">
        <f t="shared" si="26"/>
        <v>1</v>
      </c>
      <c r="W83" s="69">
        <f t="shared" si="26"/>
        <v>1</v>
      </c>
      <c r="X83" s="69">
        <f t="shared" si="26"/>
        <v>1</v>
      </c>
      <c r="Y83" s="69">
        <f t="shared" si="26"/>
        <v>1</v>
      </c>
      <c r="Z83" s="69">
        <f t="shared" si="26"/>
        <v>1</v>
      </c>
      <c r="AA83" s="69">
        <f t="shared" si="26"/>
        <v>1</v>
      </c>
      <c r="AB83" s="69">
        <f t="shared" si="26"/>
        <v>1</v>
      </c>
      <c r="AC83" s="69">
        <f t="shared" si="26"/>
        <v>0</v>
      </c>
      <c r="AD83" s="69">
        <f t="shared" si="26"/>
        <v>0</v>
      </c>
      <c r="AE83" s="69">
        <f t="shared" si="26"/>
        <v>0</v>
      </c>
    </row>
    <row r="84" spans="2:31" s="48" customFormat="1" ht="15">
      <c r="B84" s="8">
        <v>77</v>
      </c>
      <c r="C84" s="23" t="s">
        <v>114</v>
      </c>
      <c r="D84" s="65">
        <v>6427</v>
      </c>
      <c r="E84" s="67"/>
      <c r="F84" s="36">
        <f t="shared" si="28"/>
        <v>4</v>
      </c>
      <c r="G84" s="40">
        <f>10.33+((1))+4</f>
        <v>15.33</v>
      </c>
      <c r="H84" s="10">
        <v>13</v>
      </c>
      <c r="I84" s="10">
        <v>4</v>
      </c>
      <c r="J84" s="10">
        <f t="shared" si="29"/>
        <v>4</v>
      </c>
      <c r="K84" s="51"/>
      <c r="L84" s="55"/>
      <c r="M84" s="10"/>
      <c r="N84" s="36" t="str">
        <f t="shared" si="27"/>
        <v>---</v>
      </c>
      <c r="O84" s="36" t="str">
        <f t="shared" si="30"/>
        <v>---</v>
      </c>
      <c r="P84" s="36" t="str">
        <f t="shared" si="31"/>
        <v>---</v>
      </c>
      <c r="Q84" s="69"/>
      <c r="R84" s="10">
        <f t="shared" si="21"/>
        <v>16</v>
      </c>
      <c r="S84" s="9">
        <f t="shared" si="22"/>
        <v>44.33</v>
      </c>
      <c r="T84" s="30">
        <f t="shared" si="25"/>
        <v>0.7388333333333333</v>
      </c>
      <c r="U84" s="36">
        <f t="shared" si="23"/>
        <v>4</v>
      </c>
      <c r="V84" s="69">
        <f t="shared" si="26"/>
        <v>1</v>
      </c>
      <c r="W84" s="69">
        <f t="shared" si="26"/>
        <v>1</v>
      </c>
      <c r="X84" s="69">
        <f t="shared" si="26"/>
        <v>1</v>
      </c>
      <c r="Y84" s="69">
        <f t="shared" si="26"/>
        <v>1</v>
      </c>
      <c r="Z84" s="69">
        <f t="shared" si="26"/>
        <v>1</v>
      </c>
      <c r="AA84" s="69">
        <f t="shared" si="26"/>
        <v>1</v>
      </c>
      <c r="AB84" s="69">
        <f t="shared" si="26"/>
        <v>0</v>
      </c>
      <c r="AC84" s="69">
        <f t="shared" si="26"/>
        <v>0</v>
      </c>
      <c r="AD84" s="69">
        <f t="shared" si="26"/>
        <v>0</v>
      </c>
      <c r="AE84" s="69">
        <f t="shared" si="26"/>
        <v>0</v>
      </c>
    </row>
    <row r="85" spans="2:31" ht="15">
      <c r="B85" s="12">
        <v>78</v>
      </c>
      <c r="C85" s="24" t="s">
        <v>129</v>
      </c>
      <c r="D85" s="64">
        <v>6859</v>
      </c>
      <c r="E85" s="66"/>
      <c r="F85" s="37">
        <f t="shared" si="28"/>
        <v>4</v>
      </c>
      <c r="G85" s="41">
        <f>11+((1))</f>
        <v>12</v>
      </c>
      <c r="H85" s="11">
        <f>((1))+12.75</f>
        <v>13.75</v>
      </c>
      <c r="I85" s="11">
        <v>4.5</v>
      </c>
      <c r="J85" s="11">
        <f t="shared" si="29"/>
        <v>4</v>
      </c>
      <c r="K85" s="50"/>
      <c r="L85" s="54"/>
      <c r="M85" s="11"/>
      <c r="N85" s="56" t="s">
        <v>9</v>
      </c>
      <c r="O85" s="37" t="str">
        <f t="shared" si="30"/>
        <v>---</v>
      </c>
      <c r="P85" s="37" t="str">
        <f t="shared" si="31"/>
        <v>---</v>
      </c>
      <c r="Q85" s="69"/>
      <c r="R85" s="11">
        <f t="shared" si="21"/>
        <v>18</v>
      </c>
      <c r="S85" s="32">
        <f t="shared" si="22"/>
        <v>43.75</v>
      </c>
      <c r="T85" s="31">
        <f t="shared" si="25"/>
        <v>0.7291666666666666</v>
      </c>
      <c r="U85" s="37">
        <f t="shared" si="23"/>
        <v>4</v>
      </c>
      <c r="V85" s="69">
        <f t="shared" si="26"/>
        <v>1</v>
      </c>
      <c r="W85" s="69">
        <f t="shared" si="26"/>
        <v>1</v>
      </c>
      <c r="X85" s="69">
        <f t="shared" si="26"/>
        <v>0</v>
      </c>
      <c r="Y85" s="69">
        <f t="shared" si="26"/>
        <v>0</v>
      </c>
      <c r="Z85" s="69">
        <f t="shared" si="26"/>
        <v>0</v>
      </c>
      <c r="AA85" s="69">
        <f t="shared" si="26"/>
        <v>0</v>
      </c>
      <c r="AB85" s="69">
        <f t="shared" si="26"/>
        <v>0</v>
      </c>
      <c r="AC85" s="69">
        <f t="shared" si="26"/>
        <v>0</v>
      </c>
      <c r="AD85" s="69">
        <f t="shared" si="26"/>
        <v>0</v>
      </c>
      <c r="AE85" s="69">
        <f t="shared" si="26"/>
        <v>0</v>
      </c>
    </row>
    <row r="86" spans="2:31" ht="15">
      <c r="B86" s="8">
        <v>79</v>
      </c>
      <c r="C86" s="23" t="s">
        <v>94</v>
      </c>
      <c r="D86" s="65">
        <v>4380</v>
      </c>
      <c r="E86" s="67"/>
      <c r="F86" s="36" t="str">
        <f t="shared" si="28"/>
        <v>---</v>
      </c>
      <c r="G86" s="40">
        <f>1+((1))</f>
        <v>2</v>
      </c>
      <c r="H86" s="10"/>
      <c r="I86" s="10"/>
      <c r="J86" s="10" t="str">
        <f t="shared" si="29"/>
        <v>---</v>
      </c>
      <c r="K86" s="51"/>
      <c r="L86" s="55"/>
      <c r="M86" s="10"/>
      <c r="N86" s="36" t="str">
        <f t="shared" si="27"/>
        <v>---</v>
      </c>
      <c r="O86" s="36" t="str">
        <f t="shared" si="30"/>
        <v>---</v>
      </c>
      <c r="P86" s="36" t="str">
        <f t="shared" si="31"/>
        <v>---</v>
      </c>
      <c r="Q86" s="69"/>
      <c r="R86" s="10" t="str">
        <f t="shared" si="21"/>
        <v>---</v>
      </c>
      <c r="S86" s="9">
        <f t="shared" si="22"/>
        <v>2</v>
      </c>
      <c r="T86" s="30">
        <f t="shared" si="25"/>
        <v>0.03333333333333333</v>
      </c>
      <c r="U86" s="36" t="str">
        <f t="shared" si="23"/>
        <v>---</v>
      </c>
      <c r="V86" s="69">
        <f t="shared" si="26"/>
        <v>0</v>
      </c>
      <c r="W86" s="69">
        <f t="shared" si="26"/>
        <v>0</v>
      </c>
      <c r="X86" s="69">
        <f t="shared" si="26"/>
        <v>0</v>
      </c>
      <c r="Y86" s="69">
        <f t="shared" si="26"/>
        <v>0</v>
      </c>
      <c r="Z86" s="69">
        <f t="shared" si="26"/>
        <v>0</v>
      </c>
      <c r="AA86" s="69">
        <f t="shared" si="26"/>
        <v>0</v>
      </c>
      <c r="AB86" s="69">
        <f t="shared" si="26"/>
        <v>0</v>
      </c>
      <c r="AC86" s="69">
        <f t="shared" si="26"/>
        <v>0</v>
      </c>
      <c r="AD86" s="69">
        <f t="shared" si="26"/>
        <v>0</v>
      </c>
      <c r="AE86" s="69">
        <f t="shared" si="26"/>
        <v>0</v>
      </c>
    </row>
    <row r="87" spans="2:31" ht="15">
      <c r="B87" s="12">
        <v>80</v>
      </c>
      <c r="C87" s="24" t="s">
        <v>87</v>
      </c>
      <c r="D87" s="64">
        <v>6021</v>
      </c>
      <c r="E87" s="66"/>
      <c r="F87" s="37" t="str">
        <f t="shared" si="28"/>
        <v>---</v>
      </c>
      <c r="G87" s="41"/>
      <c r="H87" s="11"/>
      <c r="I87" s="11"/>
      <c r="J87" s="11" t="str">
        <f t="shared" si="29"/>
        <v>---</v>
      </c>
      <c r="K87" s="50">
        <f>0/40</f>
        <v>0</v>
      </c>
      <c r="L87" s="54"/>
      <c r="M87" s="11"/>
      <c r="N87" s="37" t="str">
        <f t="shared" si="27"/>
        <v>---</v>
      </c>
      <c r="O87" s="37" t="str">
        <f t="shared" si="30"/>
        <v>---</v>
      </c>
      <c r="P87" s="37" t="str">
        <f t="shared" si="31"/>
        <v>---</v>
      </c>
      <c r="Q87" s="69"/>
      <c r="R87" s="11" t="str">
        <f t="shared" si="21"/>
        <v>---</v>
      </c>
      <c r="S87" s="32">
        <f t="shared" si="22"/>
        <v>0</v>
      </c>
      <c r="T87" s="31">
        <f t="shared" si="25"/>
        <v>0</v>
      </c>
      <c r="U87" s="37" t="str">
        <f t="shared" si="23"/>
        <v>---</v>
      </c>
      <c r="V87" s="69">
        <f t="shared" si="26"/>
        <v>0</v>
      </c>
      <c r="W87" s="69">
        <f t="shared" si="26"/>
        <v>0</v>
      </c>
      <c r="X87" s="69">
        <f t="shared" si="26"/>
        <v>0</v>
      </c>
      <c r="Y87" s="69">
        <f t="shared" si="26"/>
        <v>0</v>
      </c>
      <c r="Z87" s="69">
        <f t="shared" si="26"/>
        <v>0</v>
      </c>
      <c r="AA87" s="69">
        <f t="shared" si="26"/>
        <v>0</v>
      </c>
      <c r="AB87" s="69">
        <f t="shared" si="26"/>
        <v>0</v>
      </c>
      <c r="AC87" s="69">
        <f t="shared" si="26"/>
        <v>0</v>
      </c>
      <c r="AD87" s="69">
        <f t="shared" si="26"/>
        <v>0</v>
      </c>
      <c r="AE87" s="69">
        <f t="shared" si="26"/>
        <v>0</v>
      </c>
    </row>
    <row r="88" spans="2:31" ht="15">
      <c r="B88" s="8"/>
      <c r="C88" s="23"/>
      <c r="D88" s="65"/>
      <c r="E88" s="67"/>
      <c r="F88" s="36"/>
      <c r="G88" s="40"/>
      <c r="H88" s="10"/>
      <c r="I88" s="10"/>
      <c r="J88" s="10"/>
      <c r="K88" s="51"/>
      <c r="L88" s="55"/>
      <c r="M88" s="10"/>
      <c r="N88" s="36"/>
      <c r="O88" s="36"/>
      <c r="P88" s="36"/>
      <c r="Q88" s="69"/>
      <c r="R88" s="10"/>
      <c r="S88" s="9"/>
      <c r="T88" s="30"/>
      <c r="U88" s="36"/>
      <c r="V88" s="69">
        <f t="shared" si="26"/>
        <v>0</v>
      </c>
      <c r="W88" s="69">
        <f t="shared" si="26"/>
        <v>0</v>
      </c>
      <c r="X88" s="69">
        <f t="shared" si="26"/>
        <v>0</v>
      </c>
      <c r="Y88" s="69">
        <f t="shared" si="26"/>
        <v>0</v>
      </c>
      <c r="Z88" s="69">
        <f t="shared" si="26"/>
        <v>0</v>
      </c>
      <c r="AA88" s="69">
        <f t="shared" si="26"/>
        <v>0</v>
      </c>
      <c r="AB88" s="69">
        <f t="shared" si="26"/>
        <v>0</v>
      </c>
      <c r="AC88" s="69">
        <f t="shared" si="26"/>
        <v>0</v>
      </c>
      <c r="AD88" s="69">
        <f t="shared" si="26"/>
        <v>0</v>
      </c>
      <c r="AE88" s="69">
        <f t="shared" si="26"/>
        <v>0</v>
      </c>
    </row>
    <row r="89" spans="2:31" ht="15">
      <c r="B89" s="12"/>
      <c r="C89" s="24"/>
      <c r="D89" s="64"/>
      <c r="E89" s="66"/>
      <c r="F89" s="37"/>
      <c r="G89" s="41"/>
      <c r="H89" s="11"/>
      <c r="I89" s="11"/>
      <c r="J89" s="11"/>
      <c r="K89" s="50"/>
      <c r="L89" s="54"/>
      <c r="M89" s="11"/>
      <c r="N89" s="37"/>
      <c r="O89" s="37"/>
      <c r="P89" s="37"/>
      <c r="Q89" s="69"/>
      <c r="R89" s="11"/>
      <c r="S89" s="32"/>
      <c r="T89" s="31"/>
      <c r="U89" s="37"/>
      <c r="V89" s="69">
        <f aca="true" t="shared" si="32" ref="V89:AE108">IF($G89&gt;V$5,1,0)</f>
        <v>0</v>
      </c>
      <c r="W89" s="69">
        <f t="shared" si="32"/>
        <v>0</v>
      </c>
      <c r="X89" s="69">
        <f t="shared" si="32"/>
        <v>0</v>
      </c>
      <c r="Y89" s="69">
        <f t="shared" si="32"/>
        <v>0</v>
      </c>
      <c r="Z89" s="69">
        <f t="shared" si="32"/>
        <v>0</v>
      </c>
      <c r="AA89" s="69">
        <f t="shared" si="32"/>
        <v>0</v>
      </c>
      <c r="AB89" s="69">
        <f t="shared" si="32"/>
        <v>0</v>
      </c>
      <c r="AC89" s="69">
        <f t="shared" si="32"/>
        <v>0</v>
      </c>
      <c r="AD89" s="69">
        <f t="shared" si="32"/>
        <v>0</v>
      </c>
      <c r="AE89" s="69">
        <f t="shared" si="32"/>
        <v>0</v>
      </c>
    </row>
    <row r="90" spans="2:31" ht="15">
      <c r="B90" s="8"/>
      <c r="C90" s="23"/>
      <c r="D90" s="65"/>
      <c r="E90" s="67"/>
      <c r="F90" s="36"/>
      <c r="G90" s="40"/>
      <c r="H90" s="10"/>
      <c r="I90" s="10"/>
      <c r="J90" s="10"/>
      <c r="K90" s="51"/>
      <c r="L90" s="55"/>
      <c r="M90" s="10"/>
      <c r="N90" s="36"/>
      <c r="O90" s="36"/>
      <c r="P90" s="36"/>
      <c r="Q90" s="69"/>
      <c r="R90" s="10"/>
      <c r="S90" s="9"/>
      <c r="T90" s="30"/>
      <c r="U90" s="36"/>
      <c r="V90" s="69">
        <f t="shared" si="32"/>
        <v>0</v>
      </c>
      <c r="W90" s="69">
        <f t="shared" si="32"/>
        <v>0</v>
      </c>
      <c r="X90" s="69">
        <f t="shared" si="32"/>
        <v>0</v>
      </c>
      <c r="Y90" s="69">
        <f t="shared" si="32"/>
        <v>0</v>
      </c>
      <c r="Z90" s="69">
        <f t="shared" si="32"/>
        <v>0</v>
      </c>
      <c r="AA90" s="69">
        <f t="shared" si="32"/>
        <v>0</v>
      </c>
      <c r="AB90" s="69">
        <f t="shared" si="32"/>
        <v>0</v>
      </c>
      <c r="AC90" s="69">
        <f t="shared" si="32"/>
        <v>0</v>
      </c>
      <c r="AD90" s="69">
        <f t="shared" si="32"/>
        <v>0</v>
      </c>
      <c r="AE90" s="69">
        <f t="shared" si="32"/>
        <v>0</v>
      </c>
    </row>
    <row r="91" spans="2:31" ht="15">
      <c r="B91" s="12"/>
      <c r="C91" s="24"/>
      <c r="D91" s="64"/>
      <c r="E91" s="66"/>
      <c r="F91" s="37"/>
      <c r="G91" s="41"/>
      <c r="H91" s="11"/>
      <c r="I91" s="11"/>
      <c r="J91" s="11"/>
      <c r="K91" s="50"/>
      <c r="L91" s="54"/>
      <c r="M91" s="11"/>
      <c r="N91" s="37"/>
      <c r="O91" s="37"/>
      <c r="P91" s="37"/>
      <c r="Q91" s="69"/>
      <c r="R91" s="11"/>
      <c r="S91" s="32"/>
      <c r="T91" s="31"/>
      <c r="U91" s="37"/>
      <c r="V91" s="69">
        <f t="shared" si="32"/>
        <v>0</v>
      </c>
      <c r="W91" s="69">
        <f t="shared" si="32"/>
        <v>0</v>
      </c>
      <c r="X91" s="69">
        <f t="shared" si="32"/>
        <v>0</v>
      </c>
      <c r="Y91" s="69">
        <f t="shared" si="32"/>
        <v>0</v>
      </c>
      <c r="Z91" s="69">
        <f t="shared" si="32"/>
        <v>0</v>
      </c>
      <c r="AA91" s="69">
        <f t="shared" si="32"/>
        <v>0</v>
      </c>
      <c r="AB91" s="69">
        <f t="shared" si="32"/>
        <v>0</v>
      </c>
      <c r="AC91" s="69">
        <f t="shared" si="32"/>
        <v>0</v>
      </c>
      <c r="AD91" s="69">
        <f t="shared" si="32"/>
        <v>0</v>
      </c>
      <c r="AE91" s="69">
        <f t="shared" si="32"/>
        <v>0</v>
      </c>
    </row>
    <row r="92" spans="2:31" ht="15">
      <c r="B92" s="8"/>
      <c r="C92" s="23"/>
      <c r="D92" s="65"/>
      <c r="E92" s="67"/>
      <c r="F92" s="36"/>
      <c r="G92" s="40"/>
      <c r="H92" s="10"/>
      <c r="I92" s="10"/>
      <c r="J92" s="10"/>
      <c r="K92" s="51"/>
      <c r="L92" s="55"/>
      <c r="M92" s="10"/>
      <c r="N92" s="36"/>
      <c r="O92" s="36"/>
      <c r="P92" s="36"/>
      <c r="Q92" s="69"/>
      <c r="R92" s="10"/>
      <c r="S92" s="9"/>
      <c r="T92" s="30"/>
      <c r="U92" s="36"/>
      <c r="V92" s="69">
        <f t="shared" si="32"/>
        <v>0</v>
      </c>
      <c r="W92" s="69">
        <f t="shared" si="32"/>
        <v>0</v>
      </c>
      <c r="X92" s="69">
        <f t="shared" si="32"/>
        <v>0</v>
      </c>
      <c r="Y92" s="69">
        <f t="shared" si="32"/>
        <v>0</v>
      </c>
      <c r="Z92" s="69">
        <f t="shared" si="32"/>
        <v>0</v>
      </c>
      <c r="AA92" s="69">
        <f t="shared" si="32"/>
        <v>0</v>
      </c>
      <c r="AB92" s="69">
        <f t="shared" si="32"/>
        <v>0</v>
      </c>
      <c r="AC92" s="69">
        <f t="shared" si="32"/>
        <v>0</v>
      </c>
      <c r="AD92" s="69">
        <f t="shared" si="32"/>
        <v>0</v>
      </c>
      <c r="AE92" s="69">
        <f t="shared" si="32"/>
        <v>0</v>
      </c>
    </row>
    <row r="93" spans="2:34" s="57" customFormat="1" ht="6" customHeight="1">
      <c r="B93" s="70"/>
      <c r="C93" s="58"/>
      <c r="D93" s="59"/>
      <c r="E93" s="60"/>
      <c r="F93" s="61"/>
      <c r="G93" s="62"/>
      <c r="H93" s="63"/>
      <c r="I93" s="62"/>
      <c r="J93" s="63"/>
      <c r="K93" s="62"/>
      <c r="L93" s="63"/>
      <c r="M93" s="62"/>
      <c r="N93" s="63"/>
      <c r="O93" s="62"/>
      <c r="P93" s="63"/>
      <c r="Q93" s="62"/>
      <c r="R93" s="63"/>
      <c r="S93" s="62"/>
      <c r="T93" s="63"/>
      <c r="U93" s="62"/>
      <c r="V93" s="69">
        <f t="shared" si="32"/>
        <v>0</v>
      </c>
      <c r="W93" s="69">
        <f t="shared" si="32"/>
        <v>0</v>
      </c>
      <c r="X93" s="69">
        <f t="shared" si="32"/>
        <v>0</v>
      </c>
      <c r="Y93" s="69">
        <f t="shared" si="32"/>
        <v>0</v>
      </c>
      <c r="Z93" s="69">
        <f t="shared" si="32"/>
        <v>0</v>
      </c>
      <c r="AA93" s="69">
        <f t="shared" si="32"/>
        <v>0</v>
      </c>
      <c r="AB93" s="69">
        <f t="shared" si="32"/>
        <v>0</v>
      </c>
      <c r="AC93" s="69">
        <f t="shared" si="32"/>
        <v>0</v>
      </c>
      <c r="AD93" s="69">
        <f t="shared" si="32"/>
        <v>0</v>
      </c>
      <c r="AE93" s="69">
        <f t="shared" si="32"/>
        <v>0</v>
      </c>
      <c r="AF93" s="63"/>
      <c r="AG93" s="62"/>
      <c r="AH93" s="63"/>
    </row>
    <row r="94" spans="2:31" ht="15">
      <c r="B94" s="12">
        <v>81</v>
      </c>
      <c r="C94" s="24" t="s">
        <v>12</v>
      </c>
      <c r="D94" s="27">
        <v>5326</v>
      </c>
      <c r="E94" s="21"/>
      <c r="F94" s="37" t="str">
        <f t="shared" si="28"/>
        <v>---</v>
      </c>
      <c r="G94" s="41"/>
      <c r="H94" s="11"/>
      <c r="I94" s="11"/>
      <c r="J94" s="11" t="str">
        <f aca="true" t="shared" si="33" ref="J94:J118">U94</f>
        <v>---</v>
      </c>
      <c r="K94" s="50"/>
      <c r="L94" s="54"/>
      <c r="M94" s="11"/>
      <c r="N94" s="37" t="str">
        <f t="shared" si="27"/>
        <v>---</v>
      </c>
      <c r="O94" s="37" t="str">
        <f aca="true" t="shared" si="34" ref="O94:O117">IF(AND(L94&gt;0.5,L94&lt;=0.6),3,IF(AND(L94&gt;0.6,L94&lt;=0.7),3.5,IF(AND(L94&gt;0.7,L94&lt;=0.8),4,IF(AND(L94&gt;0.8,L94&lt;=0.9),4.5,IF(L94&gt;0.9,5,"---")))))</f>
        <v>---</v>
      </c>
      <c r="P94" s="37" t="str">
        <f aca="true" t="shared" si="35" ref="P94:P117">IF(AND(M94&gt;0.5,M94&lt;=0.6),3,IF(AND(M94&gt;0.6,M94&lt;=0.7),3.5,IF(AND(M94&gt;0.7,M94&lt;=0.8),4,IF(AND(M94&gt;0.8,M94&lt;=0.9),4.5,IF(M94&gt;0.9,5,"---")))))</f>
        <v>---</v>
      </c>
      <c r="Q94" s="69"/>
      <c r="R94" s="11" t="str">
        <f aca="true" t="shared" si="36" ref="R94:R117">IF(I94=5,20,IF(I94=4.5,18,IF(I94=4,16,IF(I94=3.5,14,$B$4))))</f>
        <v>---</v>
      </c>
      <c r="S94" s="32">
        <f aca="true" t="shared" si="37" ref="S94:S117">G94+H94+IF(R94&lt;&gt;$B$4,R94,0)</f>
        <v>0</v>
      </c>
      <c r="T94" s="31">
        <f aca="true" t="shared" si="38" ref="T94:T117">IF($E$124&lt;&gt;0,S94/($E$124+$R$124),"---")</f>
        <v>0</v>
      </c>
      <c r="U94" s="37" t="str">
        <f aca="true" t="shared" si="39" ref="U94:U117">IF(OR(T94=$B$4,R94=$B$4),"---",IF(AND(T94&gt;0.5,T94&lt;=0.6),3,IF(AND(T94&gt;0.6,T94&lt;=0.7),3.5,IF(AND(T94&gt;0.7,T94&lt;=0.8),4,IF(AND(T94&gt;0.8,T94&lt;=0.9),4.5,IF(T94&gt;0.9,5,"---"))))))</f>
        <v>---</v>
      </c>
      <c r="V94" s="69">
        <f t="shared" si="32"/>
        <v>0</v>
      </c>
      <c r="W94" s="69">
        <f t="shared" si="32"/>
        <v>0</v>
      </c>
      <c r="X94" s="69">
        <f t="shared" si="32"/>
        <v>0</v>
      </c>
      <c r="Y94" s="69">
        <f t="shared" si="32"/>
        <v>0</v>
      </c>
      <c r="Z94" s="69">
        <f t="shared" si="32"/>
        <v>0</v>
      </c>
      <c r="AA94" s="69">
        <f t="shared" si="32"/>
        <v>0</v>
      </c>
      <c r="AB94" s="69">
        <f t="shared" si="32"/>
        <v>0</v>
      </c>
      <c r="AC94" s="69">
        <f t="shared" si="32"/>
        <v>0</v>
      </c>
      <c r="AD94" s="69">
        <f t="shared" si="32"/>
        <v>0</v>
      </c>
      <c r="AE94" s="69">
        <f t="shared" si="32"/>
        <v>0</v>
      </c>
    </row>
    <row r="95" spans="2:31" ht="15">
      <c r="B95" s="8">
        <v>82</v>
      </c>
      <c r="C95" s="23" t="s">
        <v>13</v>
      </c>
      <c r="D95" s="26">
        <v>5108</v>
      </c>
      <c r="E95" s="20"/>
      <c r="F95" s="36" t="str">
        <f t="shared" si="28"/>
        <v>---</v>
      </c>
      <c r="G95" s="40"/>
      <c r="H95" s="10"/>
      <c r="I95" s="10"/>
      <c r="J95" s="10" t="str">
        <f t="shared" si="33"/>
        <v>---</v>
      </c>
      <c r="K95" s="51"/>
      <c r="L95" s="55"/>
      <c r="M95" s="10"/>
      <c r="N95" s="36" t="str">
        <f t="shared" si="27"/>
        <v>---</v>
      </c>
      <c r="O95" s="36" t="str">
        <f t="shared" si="34"/>
        <v>---</v>
      </c>
      <c r="P95" s="36" t="str">
        <f t="shared" si="35"/>
        <v>---</v>
      </c>
      <c r="Q95" s="69"/>
      <c r="R95" s="10" t="str">
        <f t="shared" si="36"/>
        <v>---</v>
      </c>
      <c r="S95" s="9">
        <f t="shared" si="37"/>
        <v>0</v>
      </c>
      <c r="T95" s="30">
        <f t="shared" si="38"/>
        <v>0</v>
      </c>
      <c r="U95" s="36" t="str">
        <f t="shared" si="39"/>
        <v>---</v>
      </c>
      <c r="V95" s="69">
        <f t="shared" si="32"/>
        <v>0</v>
      </c>
      <c r="W95" s="69">
        <f t="shared" si="32"/>
        <v>0</v>
      </c>
      <c r="X95" s="69">
        <f t="shared" si="32"/>
        <v>0</v>
      </c>
      <c r="Y95" s="69">
        <f t="shared" si="32"/>
        <v>0</v>
      </c>
      <c r="Z95" s="69">
        <f t="shared" si="32"/>
        <v>0</v>
      </c>
      <c r="AA95" s="69">
        <f t="shared" si="32"/>
        <v>0</v>
      </c>
      <c r="AB95" s="69">
        <f t="shared" si="32"/>
        <v>0</v>
      </c>
      <c r="AC95" s="69">
        <f t="shared" si="32"/>
        <v>0</v>
      </c>
      <c r="AD95" s="69">
        <f t="shared" si="32"/>
        <v>0</v>
      </c>
      <c r="AE95" s="69">
        <f t="shared" si="32"/>
        <v>0</v>
      </c>
    </row>
    <row r="96" spans="2:31" ht="15">
      <c r="B96" s="12">
        <v>83</v>
      </c>
      <c r="C96" s="25" t="s">
        <v>17</v>
      </c>
      <c r="D96" s="28">
        <v>5390</v>
      </c>
      <c r="E96" s="21"/>
      <c r="F96" s="37" t="str">
        <f t="shared" si="28"/>
        <v>---</v>
      </c>
      <c r="G96" s="41"/>
      <c r="H96" s="11"/>
      <c r="I96" s="11"/>
      <c r="J96" s="11" t="str">
        <f t="shared" si="33"/>
        <v>---</v>
      </c>
      <c r="K96" s="50"/>
      <c r="L96" s="54"/>
      <c r="M96" s="11"/>
      <c r="N96" s="37" t="str">
        <f t="shared" si="27"/>
        <v>---</v>
      </c>
      <c r="O96" s="37" t="str">
        <f t="shared" si="34"/>
        <v>---</v>
      </c>
      <c r="P96" s="37" t="str">
        <f t="shared" si="35"/>
        <v>---</v>
      </c>
      <c r="Q96" s="69"/>
      <c r="R96" s="11" t="str">
        <f t="shared" si="36"/>
        <v>---</v>
      </c>
      <c r="S96" s="32">
        <f t="shared" si="37"/>
        <v>0</v>
      </c>
      <c r="T96" s="31">
        <f t="shared" si="38"/>
        <v>0</v>
      </c>
      <c r="U96" s="37" t="str">
        <f t="shared" si="39"/>
        <v>---</v>
      </c>
      <c r="V96" s="69">
        <f t="shared" si="32"/>
        <v>0</v>
      </c>
      <c r="W96" s="69">
        <f t="shared" si="32"/>
        <v>0</v>
      </c>
      <c r="X96" s="69">
        <f t="shared" si="32"/>
        <v>0</v>
      </c>
      <c r="Y96" s="69">
        <f t="shared" si="32"/>
        <v>0</v>
      </c>
      <c r="Z96" s="69">
        <f t="shared" si="32"/>
        <v>0</v>
      </c>
      <c r="AA96" s="69">
        <f t="shared" si="32"/>
        <v>0</v>
      </c>
      <c r="AB96" s="69">
        <f t="shared" si="32"/>
        <v>0</v>
      </c>
      <c r="AC96" s="69">
        <f t="shared" si="32"/>
        <v>0</v>
      </c>
      <c r="AD96" s="69">
        <f t="shared" si="32"/>
        <v>0</v>
      </c>
      <c r="AE96" s="69">
        <f t="shared" si="32"/>
        <v>0</v>
      </c>
    </row>
    <row r="97" spans="2:31" ht="15">
      <c r="B97" s="8">
        <v>84</v>
      </c>
      <c r="C97" s="23" t="s">
        <v>45</v>
      </c>
      <c r="D97" s="26">
        <v>5236</v>
      </c>
      <c r="E97" s="20"/>
      <c r="F97" s="36" t="str">
        <f t="shared" si="28"/>
        <v>---</v>
      </c>
      <c r="G97" s="40"/>
      <c r="H97" s="10"/>
      <c r="I97" s="10"/>
      <c r="J97" s="10" t="str">
        <f t="shared" si="33"/>
        <v>---</v>
      </c>
      <c r="K97" s="51"/>
      <c r="L97" s="55"/>
      <c r="M97" s="10"/>
      <c r="N97" s="36" t="str">
        <f t="shared" si="27"/>
        <v>---</v>
      </c>
      <c r="O97" s="36" t="str">
        <f t="shared" si="34"/>
        <v>---</v>
      </c>
      <c r="P97" s="36" t="str">
        <f t="shared" si="35"/>
        <v>---</v>
      </c>
      <c r="Q97" s="69"/>
      <c r="R97" s="10" t="str">
        <f t="shared" si="36"/>
        <v>---</v>
      </c>
      <c r="S97" s="9">
        <f t="shared" si="37"/>
        <v>0</v>
      </c>
      <c r="T97" s="30">
        <f t="shared" si="38"/>
        <v>0</v>
      </c>
      <c r="U97" s="36" t="str">
        <f t="shared" si="39"/>
        <v>---</v>
      </c>
      <c r="V97" s="69">
        <f t="shared" si="32"/>
        <v>0</v>
      </c>
      <c r="W97" s="69">
        <f t="shared" si="32"/>
        <v>0</v>
      </c>
      <c r="X97" s="69">
        <f t="shared" si="32"/>
        <v>0</v>
      </c>
      <c r="Y97" s="69">
        <f t="shared" si="32"/>
        <v>0</v>
      </c>
      <c r="Z97" s="69">
        <f t="shared" si="32"/>
        <v>0</v>
      </c>
      <c r="AA97" s="69">
        <f t="shared" si="32"/>
        <v>0</v>
      </c>
      <c r="AB97" s="69">
        <f t="shared" si="32"/>
        <v>0</v>
      </c>
      <c r="AC97" s="69">
        <f t="shared" si="32"/>
        <v>0</v>
      </c>
      <c r="AD97" s="69">
        <f t="shared" si="32"/>
        <v>0</v>
      </c>
      <c r="AE97" s="69">
        <f t="shared" si="32"/>
        <v>0</v>
      </c>
    </row>
    <row r="98" spans="2:31" ht="15">
      <c r="B98" s="12">
        <v>85</v>
      </c>
      <c r="C98" s="25" t="s">
        <v>43</v>
      </c>
      <c r="D98" s="28">
        <v>2928</v>
      </c>
      <c r="E98" s="21"/>
      <c r="F98" s="37" t="str">
        <f t="shared" si="28"/>
        <v>---</v>
      </c>
      <c r="G98" s="41"/>
      <c r="H98" s="11"/>
      <c r="I98" s="11"/>
      <c r="J98" s="11" t="str">
        <f t="shared" si="33"/>
        <v>---</v>
      </c>
      <c r="K98" s="50"/>
      <c r="L98" s="54"/>
      <c r="M98" s="11"/>
      <c r="N98" s="37" t="str">
        <f t="shared" si="27"/>
        <v>---</v>
      </c>
      <c r="O98" s="37" t="str">
        <f t="shared" si="34"/>
        <v>---</v>
      </c>
      <c r="P98" s="37" t="str">
        <f t="shared" si="35"/>
        <v>---</v>
      </c>
      <c r="Q98" s="69"/>
      <c r="R98" s="11" t="str">
        <f t="shared" si="36"/>
        <v>---</v>
      </c>
      <c r="S98" s="32">
        <f t="shared" si="37"/>
        <v>0</v>
      </c>
      <c r="T98" s="31">
        <f t="shared" si="38"/>
        <v>0</v>
      </c>
      <c r="U98" s="37" t="str">
        <f t="shared" si="39"/>
        <v>---</v>
      </c>
      <c r="V98" s="69">
        <f t="shared" si="32"/>
        <v>0</v>
      </c>
      <c r="W98" s="69">
        <f t="shared" si="32"/>
        <v>0</v>
      </c>
      <c r="X98" s="69">
        <f t="shared" si="32"/>
        <v>0</v>
      </c>
      <c r="Y98" s="69">
        <f t="shared" si="32"/>
        <v>0</v>
      </c>
      <c r="Z98" s="69">
        <f t="shared" si="32"/>
        <v>0</v>
      </c>
      <c r="AA98" s="69">
        <f t="shared" si="32"/>
        <v>0</v>
      </c>
      <c r="AB98" s="69">
        <f t="shared" si="32"/>
        <v>0</v>
      </c>
      <c r="AC98" s="69">
        <f t="shared" si="32"/>
        <v>0</v>
      </c>
      <c r="AD98" s="69">
        <f t="shared" si="32"/>
        <v>0</v>
      </c>
      <c r="AE98" s="69">
        <f t="shared" si="32"/>
        <v>0</v>
      </c>
    </row>
    <row r="99" spans="2:31" ht="15">
      <c r="B99" s="8">
        <v>86</v>
      </c>
      <c r="C99" s="23" t="s">
        <v>122</v>
      </c>
      <c r="D99" s="26">
        <v>4578</v>
      </c>
      <c r="E99" s="20"/>
      <c r="F99" s="36" t="str">
        <f t="shared" si="28"/>
        <v>---</v>
      </c>
      <c r="G99" s="40"/>
      <c r="H99" s="10"/>
      <c r="I99" s="10"/>
      <c r="J99" s="10" t="str">
        <f t="shared" si="33"/>
        <v>---</v>
      </c>
      <c r="K99" s="51">
        <f>3/40</f>
        <v>0.075</v>
      </c>
      <c r="L99" s="55"/>
      <c r="M99" s="10"/>
      <c r="N99" s="36" t="str">
        <f t="shared" si="27"/>
        <v>---</v>
      </c>
      <c r="O99" s="36" t="str">
        <f t="shared" si="34"/>
        <v>---</v>
      </c>
      <c r="P99" s="36" t="str">
        <f t="shared" si="35"/>
        <v>---</v>
      </c>
      <c r="Q99" s="69"/>
      <c r="R99" s="10" t="str">
        <f t="shared" si="36"/>
        <v>---</v>
      </c>
      <c r="S99" s="9">
        <f t="shared" si="37"/>
        <v>0</v>
      </c>
      <c r="T99" s="30">
        <f t="shared" si="38"/>
        <v>0</v>
      </c>
      <c r="U99" s="36" t="str">
        <f t="shared" si="39"/>
        <v>---</v>
      </c>
      <c r="V99" s="69">
        <f t="shared" si="32"/>
        <v>0</v>
      </c>
      <c r="W99" s="69">
        <f t="shared" si="32"/>
        <v>0</v>
      </c>
      <c r="X99" s="69">
        <f t="shared" si="32"/>
        <v>0</v>
      </c>
      <c r="Y99" s="69">
        <f t="shared" si="32"/>
        <v>0</v>
      </c>
      <c r="Z99" s="69">
        <f t="shared" si="32"/>
        <v>0</v>
      </c>
      <c r="AA99" s="69">
        <f t="shared" si="32"/>
        <v>0</v>
      </c>
      <c r="AB99" s="69">
        <f t="shared" si="32"/>
        <v>0</v>
      </c>
      <c r="AC99" s="69">
        <f t="shared" si="32"/>
        <v>0</v>
      </c>
      <c r="AD99" s="69">
        <f t="shared" si="32"/>
        <v>0</v>
      </c>
      <c r="AE99" s="69">
        <f t="shared" si="32"/>
        <v>0</v>
      </c>
    </row>
    <row r="100" spans="2:31" ht="15">
      <c r="B100" s="12">
        <v>87</v>
      </c>
      <c r="C100" s="43" t="s">
        <v>46</v>
      </c>
      <c r="D100" s="28">
        <v>4551</v>
      </c>
      <c r="E100" s="21"/>
      <c r="F100" s="37" t="str">
        <f t="shared" si="28"/>
        <v>---</v>
      </c>
      <c r="G100" s="41"/>
      <c r="H100" s="11"/>
      <c r="I100" s="11"/>
      <c r="J100" s="11" t="str">
        <f t="shared" si="33"/>
        <v>---</v>
      </c>
      <c r="K100" s="50"/>
      <c r="L100" s="54"/>
      <c r="M100" s="11"/>
      <c r="N100" s="37" t="str">
        <f t="shared" si="27"/>
        <v>---</v>
      </c>
      <c r="O100" s="37" t="str">
        <f t="shared" si="34"/>
        <v>---</v>
      </c>
      <c r="P100" s="37" t="str">
        <f t="shared" si="35"/>
        <v>---</v>
      </c>
      <c r="Q100" s="69"/>
      <c r="R100" s="11" t="str">
        <f t="shared" si="36"/>
        <v>---</v>
      </c>
      <c r="S100" s="32">
        <f t="shared" si="37"/>
        <v>0</v>
      </c>
      <c r="T100" s="31">
        <f t="shared" si="38"/>
        <v>0</v>
      </c>
      <c r="U100" s="37" t="str">
        <f t="shared" si="39"/>
        <v>---</v>
      </c>
      <c r="V100" s="69">
        <f t="shared" si="32"/>
        <v>0</v>
      </c>
      <c r="W100" s="69">
        <f t="shared" si="32"/>
        <v>0</v>
      </c>
      <c r="X100" s="69">
        <f t="shared" si="32"/>
        <v>0</v>
      </c>
      <c r="Y100" s="69">
        <f t="shared" si="32"/>
        <v>0</v>
      </c>
      <c r="Z100" s="69">
        <f t="shared" si="32"/>
        <v>0</v>
      </c>
      <c r="AA100" s="69">
        <f t="shared" si="32"/>
        <v>0</v>
      </c>
      <c r="AB100" s="69">
        <f t="shared" si="32"/>
        <v>0</v>
      </c>
      <c r="AC100" s="69">
        <f t="shared" si="32"/>
        <v>0</v>
      </c>
      <c r="AD100" s="69">
        <f t="shared" si="32"/>
        <v>0</v>
      </c>
      <c r="AE100" s="69">
        <f t="shared" si="32"/>
        <v>0</v>
      </c>
    </row>
    <row r="101" spans="2:31" ht="15">
      <c r="B101" s="8">
        <v>88</v>
      </c>
      <c r="C101" s="23" t="s">
        <v>61</v>
      </c>
      <c r="D101" s="26">
        <v>4471</v>
      </c>
      <c r="E101" s="20"/>
      <c r="F101" s="36" t="str">
        <f t="shared" si="28"/>
        <v>---</v>
      </c>
      <c r="G101" s="40"/>
      <c r="H101" s="10"/>
      <c r="I101" s="10"/>
      <c r="J101" s="10" t="str">
        <f t="shared" si="33"/>
        <v>---</v>
      </c>
      <c r="K101" s="51"/>
      <c r="L101" s="55"/>
      <c r="M101" s="10"/>
      <c r="N101" s="36" t="str">
        <f t="shared" si="27"/>
        <v>---</v>
      </c>
      <c r="O101" s="36" t="str">
        <f t="shared" si="34"/>
        <v>---</v>
      </c>
      <c r="P101" s="36" t="str">
        <f t="shared" si="35"/>
        <v>---</v>
      </c>
      <c r="Q101" s="69"/>
      <c r="R101" s="10" t="str">
        <f t="shared" si="36"/>
        <v>---</v>
      </c>
      <c r="S101" s="9">
        <f t="shared" si="37"/>
        <v>0</v>
      </c>
      <c r="T101" s="30">
        <f t="shared" si="38"/>
        <v>0</v>
      </c>
      <c r="U101" s="36" t="str">
        <f t="shared" si="39"/>
        <v>---</v>
      </c>
      <c r="V101" s="69">
        <f t="shared" si="32"/>
        <v>0</v>
      </c>
      <c r="W101" s="69">
        <f t="shared" si="32"/>
        <v>0</v>
      </c>
      <c r="X101" s="69">
        <f t="shared" si="32"/>
        <v>0</v>
      </c>
      <c r="Y101" s="69">
        <f t="shared" si="32"/>
        <v>0</v>
      </c>
      <c r="Z101" s="69">
        <f t="shared" si="32"/>
        <v>0</v>
      </c>
      <c r="AA101" s="69">
        <f t="shared" si="32"/>
        <v>0</v>
      </c>
      <c r="AB101" s="69">
        <f t="shared" si="32"/>
        <v>0</v>
      </c>
      <c r="AC101" s="69">
        <f t="shared" si="32"/>
        <v>0</v>
      </c>
      <c r="AD101" s="69">
        <f t="shared" si="32"/>
        <v>0</v>
      </c>
      <c r="AE101" s="69">
        <f t="shared" si="32"/>
        <v>0</v>
      </c>
    </row>
    <row r="102" spans="2:31" ht="15">
      <c r="B102" s="12">
        <v>89</v>
      </c>
      <c r="C102" s="43" t="s">
        <v>18</v>
      </c>
      <c r="D102" s="28">
        <v>5238</v>
      </c>
      <c r="E102" s="21"/>
      <c r="F102" s="37" t="str">
        <f t="shared" si="28"/>
        <v>---</v>
      </c>
      <c r="G102" s="41"/>
      <c r="H102" s="11"/>
      <c r="I102" s="11"/>
      <c r="J102" s="11" t="str">
        <f t="shared" si="33"/>
        <v>---</v>
      </c>
      <c r="K102" s="50"/>
      <c r="L102" s="54"/>
      <c r="M102" s="11"/>
      <c r="N102" s="37" t="str">
        <f t="shared" si="27"/>
        <v>---</v>
      </c>
      <c r="O102" s="37" t="str">
        <f t="shared" si="34"/>
        <v>---</v>
      </c>
      <c r="P102" s="37" t="str">
        <f t="shared" si="35"/>
        <v>---</v>
      </c>
      <c r="Q102" s="69"/>
      <c r="R102" s="11" t="str">
        <f t="shared" si="36"/>
        <v>---</v>
      </c>
      <c r="S102" s="32">
        <f t="shared" si="37"/>
        <v>0</v>
      </c>
      <c r="T102" s="31">
        <f t="shared" si="38"/>
        <v>0</v>
      </c>
      <c r="U102" s="37" t="str">
        <f t="shared" si="39"/>
        <v>---</v>
      </c>
      <c r="V102" s="69">
        <f t="shared" si="32"/>
        <v>0</v>
      </c>
      <c r="W102" s="69">
        <f t="shared" si="32"/>
        <v>0</v>
      </c>
      <c r="X102" s="69">
        <f t="shared" si="32"/>
        <v>0</v>
      </c>
      <c r="Y102" s="69">
        <f t="shared" si="32"/>
        <v>0</v>
      </c>
      <c r="Z102" s="69">
        <f t="shared" si="32"/>
        <v>0</v>
      </c>
      <c r="AA102" s="69">
        <f t="shared" si="32"/>
        <v>0</v>
      </c>
      <c r="AB102" s="69">
        <f t="shared" si="32"/>
        <v>0</v>
      </c>
      <c r="AC102" s="69">
        <f t="shared" si="32"/>
        <v>0</v>
      </c>
      <c r="AD102" s="69">
        <f t="shared" si="32"/>
        <v>0</v>
      </c>
      <c r="AE102" s="69">
        <f t="shared" si="32"/>
        <v>0</v>
      </c>
    </row>
    <row r="103" spans="2:31" ht="15">
      <c r="B103" s="8">
        <v>90</v>
      </c>
      <c r="C103" s="23" t="s">
        <v>41</v>
      </c>
      <c r="D103" s="26">
        <v>3986</v>
      </c>
      <c r="E103" s="20"/>
      <c r="F103" s="36" t="str">
        <f t="shared" si="28"/>
        <v>---</v>
      </c>
      <c r="G103" s="40"/>
      <c r="H103" s="10"/>
      <c r="I103" s="10"/>
      <c r="J103" s="10" t="str">
        <f t="shared" si="33"/>
        <v>---</v>
      </c>
      <c r="K103" s="51"/>
      <c r="L103" s="55"/>
      <c r="M103" s="10"/>
      <c r="N103" s="36" t="str">
        <f t="shared" si="27"/>
        <v>---</v>
      </c>
      <c r="O103" s="36" t="str">
        <f t="shared" si="34"/>
        <v>---</v>
      </c>
      <c r="P103" s="36" t="str">
        <f t="shared" si="35"/>
        <v>---</v>
      </c>
      <c r="Q103" s="69"/>
      <c r="R103" s="10" t="str">
        <f t="shared" si="36"/>
        <v>---</v>
      </c>
      <c r="S103" s="9">
        <f t="shared" si="37"/>
        <v>0</v>
      </c>
      <c r="T103" s="30">
        <f t="shared" si="38"/>
        <v>0</v>
      </c>
      <c r="U103" s="36" t="str">
        <f t="shared" si="39"/>
        <v>---</v>
      </c>
      <c r="V103" s="69">
        <f t="shared" si="32"/>
        <v>0</v>
      </c>
      <c r="W103" s="69">
        <f t="shared" si="32"/>
        <v>0</v>
      </c>
      <c r="X103" s="69">
        <f t="shared" si="32"/>
        <v>0</v>
      </c>
      <c r="Y103" s="69">
        <f t="shared" si="32"/>
        <v>0</v>
      </c>
      <c r="Z103" s="69">
        <f t="shared" si="32"/>
        <v>0</v>
      </c>
      <c r="AA103" s="69">
        <f t="shared" si="32"/>
        <v>0</v>
      </c>
      <c r="AB103" s="69">
        <f t="shared" si="32"/>
        <v>0</v>
      </c>
      <c r="AC103" s="69">
        <f t="shared" si="32"/>
        <v>0</v>
      </c>
      <c r="AD103" s="69">
        <f t="shared" si="32"/>
        <v>0</v>
      </c>
      <c r="AE103" s="69">
        <f t="shared" si="32"/>
        <v>0</v>
      </c>
    </row>
    <row r="104" spans="2:31" ht="15">
      <c r="B104" s="12">
        <v>91</v>
      </c>
      <c r="C104" s="24" t="s">
        <v>27</v>
      </c>
      <c r="D104" s="27">
        <v>4499</v>
      </c>
      <c r="E104" s="21"/>
      <c r="F104" s="37" t="str">
        <f t="shared" si="28"/>
        <v>---</v>
      </c>
      <c r="G104" s="41"/>
      <c r="H104" s="11"/>
      <c r="I104" s="11"/>
      <c r="J104" s="11" t="str">
        <f t="shared" si="33"/>
        <v>---</v>
      </c>
      <c r="K104" s="50"/>
      <c r="L104" s="54"/>
      <c r="M104" s="11"/>
      <c r="N104" s="37" t="str">
        <f t="shared" si="27"/>
        <v>---</v>
      </c>
      <c r="O104" s="37" t="str">
        <f t="shared" si="34"/>
        <v>---</v>
      </c>
      <c r="P104" s="37" t="str">
        <f t="shared" si="35"/>
        <v>---</v>
      </c>
      <c r="Q104" s="69"/>
      <c r="R104" s="11" t="str">
        <f t="shared" si="36"/>
        <v>---</v>
      </c>
      <c r="S104" s="32">
        <f t="shared" si="37"/>
        <v>0</v>
      </c>
      <c r="T104" s="31">
        <f t="shared" si="38"/>
        <v>0</v>
      </c>
      <c r="U104" s="37" t="str">
        <f t="shared" si="39"/>
        <v>---</v>
      </c>
      <c r="V104" s="69">
        <f t="shared" si="32"/>
        <v>0</v>
      </c>
      <c r="W104" s="69">
        <f t="shared" si="32"/>
        <v>0</v>
      </c>
      <c r="X104" s="69">
        <f t="shared" si="32"/>
        <v>0</v>
      </c>
      <c r="Y104" s="69">
        <f t="shared" si="32"/>
        <v>0</v>
      </c>
      <c r="Z104" s="69">
        <f t="shared" si="32"/>
        <v>0</v>
      </c>
      <c r="AA104" s="69">
        <f t="shared" si="32"/>
        <v>0</v>
      </c>
      <c r="AB104" s="69">
        <f t="shared" si="32"/>
        <v>0</v>
      </c>
      <c r="AC104" s="69">
        <f t="shared" si="32"/>
        <v>0</v>
      </c>
      <c r="AD104" s="69">
        <f t="shared" si="32"/>
        <v>0</v>
      </c>
      <c r="AE104" s="69">
        <f t="shared" si="32"/>
        <v>0</v>
      </c>
    </row>
    <row r="105" spans="2:31" ht="15">
      <c r="B105" s="8">
        <v>92</v>
      </c>
      <c r="C105" s="23" t="s">
        <v>47</v>
      </c>
      <c r="D105" s="26">
        <v>5448</v>
      </c>
      <c r="E105" s="20"/>
      <c r="F105" s="36" t="str">
        <f t="shared" si="28"/>
        <v>---</v>
      </c>
      <c r="G105" s="40"/>
      <c r="H105" s="10"/>
      <c r="I105" s="10"/>
      <c r="J105" s="10" t="str">
        <f t="shared" si="33"/>
        <v>---</v>
      </c>
      <c r="K105" s="51"/>
      <c r="L105" s="55"/>
      <c r="M105" s="10"/>
      <c r="N105" s="36" t="str">
        <f t="shared" si="27"/>
        <v>---</v>
      </c>
      <c r="O105" s="36" t="str">
        <f t="shared" si="34"/>
        <v>---</v>
      </c>
      <c r="P105" s="36" t="str">
        <f t="shared" si="35"/>
        <v>---</v>
      </c>
      <c r="Q105" s="69"/>
      <c r="R105" s="10" t="str">
        <f t="shared" si="36"/>
        <v>---</v>
      </c>
      <c r="S105" s="9">
        <f t="shared" si="37"/>
        <v>0</v>
      </c>
      <c r="T105" s="30">
        <f t="shared" si="38"/>
        <v>0</v>
      </c>
      <c r="U105" s="36" t="str">
        <f t="shared" si="39"/>
        <v>---</v>
      </c>
      <c r="V105" s="69">
        <f t="shared" si="32"/>
        <v>0</v>
      </c>
      <c r="W105" s="69">
        <f t="shared" si="32"/>
        <v>0</v>
      </c>
      <c r="X105" s="69">
        <f t="shared" si="32"/>
        <v>0</v>
      </c>
      <c r="Y105" s="69">
        <f t="shared" si="32"/>
        <v>0</v>
      </c>
      <c r="Z105" s="69">
        <f t="shared" si="32"/>
        <v>0</v>
      </c>
      <c r="AA105" s="69">
        <f t="shared" si="32"/>
        <v>0</v>
      </c>
      <c r="AB105" s="69">
        <f t="shared" si="32"/>
        <v>0</v>
      </c>
      <c r="AC105" s="69">
        <f t="shared" si="32"/>
        <v>0</v>
      </c>
      <c r="AD105" s="69">
        <f t="shared" si="32"/>
        <v>0</v>
      </c>
      <c r="AE105" s="69">
        <f t="shared" si="32"/>
        <v>0</v>
      </c>
    </row>
    <row r="106" spans="2:31" ht="15">
      <c r="B106" s="12">
        <v>93</v>
      </c>
      <c r="C106" s="25" t="s">
        <v>44</v>
      </c>
      <c r="D106" s="28">
        <v>4193</v>
      </c>
      <c r="E106" s="21"/>
      <c r="F106" s="37" t="str">
        <f t="shared" si="28"/>
        <v>---</v>
      </c>
      <c r="G106" s="41"/>
      <c r="H106" s="11"/>
      <c r="I106" s="11"/>
      <c r="J106" s="11" t="str">
        <f t="shared" si="33"/>
        <v>---</v>
      </c>
      <c r="K106" s="50"/>
      <c r="L106" s="54"/>
      <c r="M106" s="11"/>
      <c r="N106" s="37" t="str">
        <f t="shared" si="27"/>
        <v>---</v>
      </c>
      <c r="O106" s="37" t="str">
        <f t="shared" si="34"/>
        <v>---</v>
      </c>
      <c r="P106" s="37" t="str">
        <f t="shared" si="35"/>
        <v>---</v>
      </c>
      <c r="Q106" s="69"/>
      <c r="R106" s="11" t="str">
        <f t="shared" si="36"/>
        <v>---</v>
      </c>
      <c r="S106" s="32">
        <f t="shared" si="37"/>
        <v>0</v>
      </c>
      <c r="T106" s="31">
        <f t="shared" si="38"/>
        <v>0</v>
      </c>
      <c r="U106" s="37" t="str">
        <f t="shared" si="39"/>
        <v>---</v>
      </c>
      <c r="V106" s="69">
        <f t="shared" si="32"/>
        <v>0</v>
      </c>
      <c r="W106" s="69">
        <f t="shared" si="32"/>
        <v>0</v>
      </c>
      <c r="X106" s="69">
        <f t="shared" si="32"/>
        <v>0</v>
      </c>
      <c r="Y106" s="69">
        <f t="shared" si="32"/>
        <v>0</v>
      </c>
      <c r="Z106" s="69">
        <f t="shared" si="32"/>
        <v>0</v>
      </c>
      <c r="AA106" s="69">
        <f t="shared" si="32"/>
        <v>0</v>
      </c>
      <c r="AB106" s="69">
        <f t="shared" si="32"/>
        <v>0</v>
      </c>
      <c r="AC106" s="69">
        <f t="shared" si="32"/>
        <v>0</v>
      </c>
      <c r="AD106" s="69">
        <f t="shared" si="32"/>
        <v>0</v>
      </c>
      <c r="AE106" s="69">
        <f t="shared" si="32"/>
        <v>0</v>
      </c>
    </row>
    <row r="107" spans="2:31" ht="15">
      <c r="B107" s="8">
        <v>94</v>
      </c>
      <c r="C107" s="23" t="s">
        <v>48</v>
      </c>
      <c r="D107" s="26">
        <v>5545</v>
      </c>
      <c r="E107" s="20"/>
      <c r="F107" s="36" t="str">
        <f t="shared" si="28"/>
        <v>---</v>
      </c>
      <c r="G107" s="40"/>
      <c r="H107" s="10"/>
      <c r="I107" s="10"/>
      <c r="J107" s="10" t="str">
        <f t="shared" si="33"/>
        <v>---</v>
      </c>
      <c r="K107" s="51"/>
      <c r="L107" s="55"/>
      <c r="M107" s="10"/>
      <c r="N107" s="36" t="str">
        <f t="shared" si="27"/>
        <v>---</v>
      </c>
      <c r="O107" s="36" t="str">
        <f t="shared" si="34"/>
        <v>---</v>
      </c>
      <c r="P107" s="36" t="str">
        <f t="shared" si="35"/>
        <v>---</v>
      </c>
      <c r="Q107" s="69"/>
      <c r="R107" s="10" t="str">
        <f t="shared" si="36"/>
        <v>---</v>
      </c>
      <c r="S107" s="9">
        <f t="shared" si="37"/>
        <v>0</v>
      </c>
      <c r="T107" s="30">
        <f t="shared" si="38"/>
        <v>0</v>
      </c>
      <c r="U107" s="36" t="str">
        <f t="shared" si="39"/>
        <v>---</v>
      </c>
      <c r="V107" s="69">
        <f t="shared" si="32"/>
        <v>0</v>
      </c>
      <c r="W107" s="69">
        <f t="shared" si="32"/>
        <v>0</v>
      </c>
      <c r="X107" s="69">
        <f t="shared" si="32"/>
        <v>0</v>
      </c>
      <c r="Y107" s="69">
        <f t="shared" si="32"/>
        <v>0</v>
      </c>
      <c r="Z107" s="69">
        <f t="shared" si="32"/>
        <v>0</v>
      </c>
      <c r="AA107" s="69">
        <f t="shared" si="32"/>
        <v>0</v>
      </c>
      <c r="AB107" s="69">
        <f t="shared" si="32"/>
        <v>0</v>
      </c>
      <c r="AC107" s="69">
        <f t="shared" si="32"/>
        <v>0</v>
      </c>
      <c r="AD107" s="69">
        <f t="shared" si="32"/>
        <v>0</v>
      </c>
      <c r="AE107" s="69">
        <f t="shared" si="32"/>
        <v>0</v>
      </c>
    </row>
    <row r="108" spans="2:31" ht="15">
      <c r="B108" s="12">
        <v>95</v>
      </c>
      <c r="C108" s="25" t="s">
        <v>35</v>
      </c>
      <c r="D108" s="28">
        <v>3878</v>
      </c>
      <c r="E108" s="21"/>
      <c r="F108" s="37" t="str">
        <f t="shared" si="28"/>
        <v>---</v>
      </c>
      <c r="G108" s="41"/>
      <c r="H108" s="11"/>
      <c r="I108" s="11"/>
      <c r="J108" s="11" t="str">
        <f t="shared" si="33"/>
        <v>---</v>
      </c>
      <c r="K108" s="50"/>
      <c r="L108" s="54"/>
      <c r="M108" s="11"/>
      <c r="N108" s="37" t="str">
        <f t="shared" si="27"/>
        <v>---</v>
      </c>
      <c r="O108" s="37" t="str">
        <f t="shared" si="34"/>
        <v>---</v>
      </c>
      <c r="P108" s="37" t="str">
        <f t="shared" si="35"/>
        <v>---</v>
      </c>
      <c r="Q108" s="69"/>
      <c r="R108" s="11" t="str">
        <f t="shared" si="36"/>
        <v>---</v>
      </c>
      <c r="S108" s="32">
        <f t="shared" si="37"/>
        <v>0</v>
      </c>
      <c r="T108" s="31">
        <f t="shared" si="38"/>
        <v>0</v>
      </c>
      <c r="U108" s="37" t="str">
        <f t="shared" si="39"/>
        <v>---</v>
      </c>
      <c r="V108" s="69">
        <f t="shared" si="32"/>
        <v>0</v>
      </c>
      <c r="W108" s="69">
        <f t="shared" si="32"/>
        <v>0</v>
      </c>
      <c r="X108" s="69">
        <f t="shared" si="32"/>
        <v>0</v>
      </c>
      <c r="Y108" s="69">
        <f t="shared" si="32"/>
        <v>0</v>
      </c>
      <c r="Z108" s="69">
        <f t="shared" si="32"/>
        <v>0</v>
      </c>
      <c r="AA108" s="69">
        <f t="shared" si="32"/>
        <v>0</v>
      </c>
      <c r="AB108" s="69">
        <f t="shared" si="32"/>
        <v>0</v>
      </c>
      <c r="AC108" s="69">
        <f t="shared" si="32"/>
        <v>0</v>
      </c>
      <c r="AD108" s="69">
        <f t="shared" si="32"/>
        <v>0</v>
      </c>
      <c r="AE108" s="69">
        <f t="shared" si="32"/>
        <v>0</v>
      </c>
    </row>
    <row r="109" spans="2:31" ht="15">
      <c r="B109" s="8">
        <v>96</v>
      </c>
      <c r="C109" s="23" t="s">
        <v>15</v>
      </c>
      <c r="D109" s="26">
        <v>5560</v>
      </c>
      <c r="E109" s="20"/>
      <c r="F109" s="36" t="str">
        <f t="shared" si="28"/>
        <v>---</v>
      </c>
      <c r="G109" s="40"/>
      <c r="H109" s="10"/>
      <c r="I109" s="10"/>
      <c r="J109" s="10" t="str">
        <f t="shared" si="33"/>
        <v>---</v>
      </c>
      <c r="K109" s="51"/>
      <c r="L109" s="55"/>
      <c r="M109" s="10"/>
      <c r="N109" s="36" t="str">
        <f t="shared" si="27"/>
        <v>---</v>
      </c>
      <c r="O109" s="36" t="str">
        <f t="shared" si="34"/>
        <v>---</v>
      </c>
      <c r="P109" s="36" t="str">
        <f t="shared" si="35"/>
        <v>---</v>
      </c>
      <c r="Q109" s="69"/>
      <c r="R109" s="10" t="str">
        <f t="shared" si="36"/>
        <v>---</v>
      </c>
      <c r="S109" s="9">
        <f t="shared" si="37"/>
        <v>0</v>
      </c>
      <c r="T109" s="30">
        <f t="shared" si="38"/>
        <v>0</v>
      </c>
      <c r="U109" s="36" t="str">
        <f t="shared" si="39"/>
        <v>---</v>
      </c>
      <c r="V109" s="69">
        <f aca="true" t="shared" si="40" ref="V109:AE123">IF($G109&gt;V$5,1,0)</f>
        <v>0</v>
      </c>
      <c r="W109" s="69">
        <f t="shared" si="40"/>
        <v>0</v>
      </c>
      <c r="X109" s="69">
        <f t="shared" si="40"/>
        <v>0</v>
      </c>
      <c r="Y109" s="69">
        <f t="shared" si="40"/>
        <v>0</v>
      </c>
      <c r="Z109" s="69">
        <f t="shared" si="40"/>
        <v>0</v>
      </c>
      <c r="AA109" s="69">
        <f t="shared" si="40"/>
        <v>0</v>
      </c>
      <c r="AB109" s="69">
        <f t="shared" si="40"/>
        <v>0</v>
      </c>
      <c r="AC109" s="69">
        <f t="shared" si="40"/>
        <v>0</v>
      </c>
      <c r="AD109" s="69">
        <f t="shared" si="40"/>
        <v>0</v>
      </c>
      <c r="AE109" s="69">
        <f t="shared" si="40"/>
        <v>0</v>
      </c>
    </row>
    <row r="110" spans="2:31" ht="15">
      <c r="B110" s="12">
        <v>97</v>
      </c>
      <c r="C110" s="43" t="s">
        <v>16</v>
      </c>
      <c r="D110" s="28">
        <v>5234</v>
      </c>
      <c r="E110" s="21"/>
      <c r="F110" s="37" t="str">
        <f t="shared" si="28"/>
        <v>---</v>
      </c>
      <c r="G110" s="41"/>
      <c r="H110" s="11"/>
      <c r="I110" s="11"/>
      <c r="J110" s="11" t="str">
        <f t="shared" si="33"/>
        <v>---</v>
      </c>
      <c r="K110" s="50"/>
      <c r="L110" s="54"/>
      <c r="M110" s="11"/>
      <c r="N110" s="37" t="str">
        <f t="shared" si="27"/>
        <v>---</v>
      </c>
      <c r="O110" s="37" t="str">
        <f t="shared" si="34"/>
        <v>---</v>
      </c>
      <c r="P110" s="37" t="str">
        <f t="shared" si="35"/>
        <v>---</v>
      </c>
      <c r="Q110" s="69"/>
      <c r="R110" s="11" t="str">
        <f t="shared" si="36"/>
        <v>---</v>
      </c>
      <c r="S110" s="32">
        <f t="shared" si="37"/>
        <v>0</v>
      </c>
      <c r="T110" s="31">
        <f t="shared" si="38"/>
        <v>0</v>
      </c>
      <c r="U110" s="37" t="str">
        <f t="shared" si="39"/>
        <v>---</v>
      </c>
      <c r="V110" s="69">
        <f t="shared" si="40"/>
        <v>0</v>
      </c>
      <c r="W110" s="69">
        <f t="shared" si="40"/>
        <v>0</v>
      </c>
      <c r="X110" s="69">
        <f t="shared" si="40"/>
        <v>0</v>
      </c>
      <c r="Y110" s="69">
        <f t="shared" si="40"/>
        <v>0</v>
      </c>
      <c r="Z110" s="69">
        <f t="shared" si="40"/>
        <v>0</v>
      </c>
      <c r="AA110" s="69">
        <f t="shared" si="40"/>
        <v>0</v>
      </c>
      <c r="AB110" s="69">
        <f t="shared" si="40"/>
        <v>0</v>
      </c>
      <c r="AC110" s="69">
        <f t="shared" si="40"/>
        <v>0</v>
      </c>
      <c r="AD110" s="69">
        <f t="shared" si="40"/>
        <v>0</v>
      </c>
      <c r="AE110" s="69">
        <f t="shared" si="40"/>
        <v>0</v>
      </c>
    </row>
    <row r="111" spans="2:31" ht="15">
      <c r="B111" s="8">
        <v>98</v>
      </c>
      <c r="C111" s="23" t="s">
        <v>42</v>
      </c>
      <c r="D111" s="26">
        <v>4588</v>
      </c>
      <c r="E111" s="20"/>
      <c r="F111" s="36" t="str">
        <f t="shared" si="28"/>
        <v>---</v>
      </c>
      <c r="G111" s="40"/>
      <c r="H111" s="10"/>
      <c r="I111" s="10"/>
      <c r="J111" s="10" t="str">
        <f t="shared" si="33"/>
        <v>---</v>
      </c>
      <c r="K111" s="51"/>
      <c r="L111" s="55"/>
      <c r="M111" s="10"/>
      <c r="N111" s="36" t="str">
        <f t="shared" si="27"/>
        <v>---</v>
      </c>
      <c r="O111" s="36" t="str">
        <f t="shared" si="34"/>
        <v>---</v>
      </c>
      <c r="P111" s="36" t="str">
        <f t="shared" si="35"/>
        <v>---</v>
      </c>
      <c r="Q111" s="69"/>
      <c r="R111" s="10" t="str">
        <f t="shared" si="36"/>
        <v>---</v>
      </c>
      <c r="S111" s="9">
        <f t="shared" si="37"/>
        <v>0</v>
      </c>
      <c r="T111" s="30">
        <f t="shared" si="38"/>
        <v>0</v>
      </c>
      <c r="U111" s="36" t="str">
        <f t="shared" si="39"/>
        <v>---</v>
      </c>
      <c r="V111" s="69">
        <f t="shared" si="40"/>
        <v>0</v>
      </c>
      <c r="W111" s="69">
        <f t="shared" si="40"/>
        <v>0</v>
      </c>
      <c r="X111" s="69">
        <f t="shared" si="40"/>
        <v>0</v>
      </c>
      <c r="Y111" s="69">
        <f t="shared" si="40"/>
        <v>0</v>
      </c>
      <c r="Z111" s="69">
        <f t="shared" si="40"/>
        <v>0</v>
      </c>
      <c r="AA111" s="69">
        <f t="shared" si="40"/>
        <v>0</v>
      </c>
      <c r="AB111" s="69">
        <f t="shared" si="40"/>
        <v>0</v>
      </c>
      <c r="AC111" s="69">
        <f t="shared" si="40"/>
        <v>0</v>
      </c>
      <c r="AD111" s="69">
        <f t="shared" si="40"/>
        <v>0</v>
      </c>
      <c r="AE111" s="69">
        <f t="shared" si="40"/>
        <v>0</v>
      </c>
    </row>
    <row r="112" spans="2:31" ht="15">
      <c r="B112" s="12">
        <v>99</v>
      </c>
      <c r="C112" s="43" t="s">
        <v>49</v>
      </c>
      <c r="D112" s="28">
        <v>5049</v>
      </c>
      <c r="E112" s="21"/>
      <c r="F112" s="37" t="str">
        <f t="shared" si="28"/>
        <v>---</v>
      </c>
      <c r="G112" s="41"/>
      <c r="H112" s="11"/>
      <c r="I112" s="11"/>
      <c r="J112" s="11" t="str">
        <f t="shared" si="33"/>
        <v>---</v>
      </c>
      <c r="K112" s="50"/>
      <c r="L112" s="54"/>
      <c r="M112" s="11"/>
      <c r="N112" s="37" t="str">
        <f t="shared" si="27"/>
        <v>---</v>
      </c>
      <c r="O112" s="37" t="str">
        <f t="shared" si="34"/>
        <v>---</v>
      </c>
      <c r="P112" s="37" t="str">
        <f t="shared" si="35"/>
        <v>---</v>
      </c>
      <c r="Q112" s="69"/>
      <c r="R112" s="11" t="str">
        <f t="shared" si="36"/>
        <v>---</v>
      </c>
      <c r="S112" s="32">
        <f t="shared" si="37"/>
        <v>0</v>
      </c>
      <c r="T112" s="31">
        <f t="shared" si="38"/>
        <v>0</v>
      </c>
      <c r="U112" s="37" t="str">
        <f t="shared" si="39"/>
        <v>---</v>
      </c>
      <c r="V112" s="69">
        <f t="shared" si="40"/>
        <v>0</v>
      </c>
      <c r="W112" s="69">
        <f t="shared" si="40"/>
        <v>0</v>
      </c>
      <c r="X112" s="69">
        <f t="shared" si="40"/>
        <v>0</v>
      </c>
      <c r="Y112" s="69">
        <f t="shared" si="40"/>
        <v>0</v>
      </c>
      <c r="Z112" s="69">
        <f t="shared" si="40"/>
        <v>0</v>
      </c>
      <c r="AA112" s="69">
        <f t="shared" si="40"/>
        <v>0</v>
      </c>
      <c r="AB112" s="69">
        <f t="shared" si="40"/>
        <v>0</v>
      </c>
      <c r="AC112" s="69">
        <f t="shared" si="40"/>
        <v>0</v>
      </c>
      <c r="AD112" s="69">
        <f t="shared" si="40"/>
        <v>0</v>
      </c>
      <c r="AE112" s="69">
        <f t="shared" si="40"/>
        <v>0</v>
      </c>
    </row>
    <row r="113" spans="2:31" ht="15">
      <c r="B113" s="8">
        <v>100</v>
      </c>
      <c r="C113" s="23" t="s">
        <v>50</v>
      </c>
      <c r="D113" s="26">
        <v>5184</v>
      </c>
      <c r="E113" s="20"/>
      <c r="F113" s="36" t="str">
        <f t="shared" si="28"/>
        <v>---</v>
      </c>
      <c r="G113" s="40"/>
      <c r="H113" s="10"/>
      <c r="I113" s="10"/>
      <c r="J113" s="10" t="str">
        <f t="shared" si="33"/>
        <v>---</v>
      </c>
      <c r="K113" s="51"/>
      <c r="L113" s="55"/>
      <c r="M113" s="10"/>
      <c r="N113" s="36" t="str">
        <f t="shared" si="27"/>
        <v>---</v>
      </c>
      <c r="O113" s="36" t="str">
        <f t="shared" si="34"/>
        <v>---</v>
      </c>
      <c r="P113" s="36" t="str">
        <f t="shared" si="35"/>
        <v>---</v>
      </c>
      <c r="Q113" s="69"/>
      <c r="R113" s="10" t="str">
        <f t="shared" si="36"/>
        <v>---</v>
      </c>
      <c r="S113" s="9">
        <f t="shared" si="37"/>
        <v>0</v>
      </c>
      <c r="T113" s="30">
        <f t="shared" si="38"/>
        <v>0</v>
      </c>
      <c r="U113" s="36" t="str">
        <f t="shared" si="39"/>
        <v>---</v>
      </c>
      <c r="V113" s="69">
        <f t="shared" si="40"/>
        <v>0</v>
      </c>
      <c r="W113" s="69">
        <f t="shared" si="40"/>
        <v>0</v>
      </c>
      <c r="X113" s="69">
        <f t="shared" si="40"/>
        <v>0</v>
      </c>
      <c r="Y113" s="69">
        <f t="shared" si="40"/>
        <v>0</v>
      </c>
      <c r="Z113" s="69">
        <f t="shared" si="40"/>
        <v>0</v>
      </c>
      <c r="AA113" s="69">
        <f t="shared" si="40"/>
        <v>0</v>
      </c>
      <c r="AB113" s="69">
        <f t="shared" si="40"/>
        <v>0</v>
      </c>
      <c r="AC113" s="69">
        <f t="shared" si="40"/>
        <v>0</v>
      </c>
      <c r="AD113" s="69">
        <f t="shared" si="40"/>
        <v>0</v>
      </c>
      <c r="AE113" s="69">
        <f t="shared" si="40"/>
        <v>0</v>
      </c>
    </row>
    <row r="114" spans="2:31" ht="15">
      <c r="B114" s="12">
        <v>101</v>
      </c>
      <c r="C114" s="24" t="s">
        <v>51</v>
      </c>
      <c r="D114" s="27">
        <v>5077</v>
      </c>
      <c r="E114" s="21"/>
      <c r="F114" s="37" t="str">
        <f t="shared" si="28"/>
        <v>---</v>
      </c>
      <c r="G114" s="41"/>
      <c r="H114" s="11"/>
      <c r="I114" s="11"/>
      <c r="J114" s="11" t="str">
        <f t="shared" si="33"/>
        <v>---</v>
      </c>
      <c r="K114" s="50"/>
      <c r="L114" s="54"/>
      <c r="M114" s="11"/>
      <c r="N114" s="37" t="str">
        <f t="shared" si="27"/>
        <v>---</v>
      </c>
      <c r="O114" s="37" t="str">
        <f t="shared" si="34"/>
        <v>---</v>
      </c>
      <c r="P114" s="37" t="str">
        <f t="shared" si="35"/>
        <v>---</v>
      </c>
      <c r="Q114" s="69"/>
      <c r="R114" s="11" t="str">
        <f t="shared" si="36"/>
        <v>---</v>
      </c>
      <c r="S114" s="32">
        <f t="shared" si="37"/>
        <v>0</v>
      </c>
      <c r="T114" s="31">
        <f t="shared" si="38"/>
        <v>0</v>
      </c>
      <c r="U114" s="37" t="str">
        <f t="shared" si="39"/>
        <v>---</v>
      </c>
      <c r="V114" s="69">
        <f t="shared" si="40"/>
        <v>0</v>
      </c>
      <c r="W114" s="69">
        <f t="shared" si="40"/>
        <v>0</v>
      </c>
      <c r="X114" s="69">
        <f t="shared" si="40"/>
        <v>0</v>
      </c>
      <c r="Y114" s="69">
        <f t="shared" si="40"/>
        <v>0</v>
      </c>
      <c r="Z114" s="69">
        <f t="shared" si="40"/>
        <v>0</v>
      </c>
      <c r="AA114" s="69">
        <f t="shared" si="40"/>
        <v>0</v>
      </c>
      <c r="AB114" s="69">
        <f t="shared" si="40"/>
        <v>0</v>
      </c>
      <c r="AC114" s="69">
        <f t="shared" si="40"/>
        <v>0</v>
      </c>
      <c r="AD114" s="69">
        <f t="shared" si="40"/>
        <v>0</v>
      </c>
      <c r="AE114" s="69">
        <f t="shared" si="40"/>
        <v>0</v>
      </c>
    </row>
    <row r="115" spans="2:31" ht="15">
      <c r="B115" s="8">
        <v>102</v>
      </c>
      <c r="C115" s="23" t="s">
        <v>20</v>
      </c>
      <c r="D115" s="26">
        <v>4550</v>
      </c>
      <c r="E115" s="20"/>
      <c r="F115" s="36" t="str">
        <f t="shared" si="28"/>
        <v>---</v>
      </c>
      <c r="G115" s="40"/>
      <c r="H115" s="10"/>
      <c r="I115" s="10"/>
      <c r="J115" s="10" t="str">
        <f t="shared" si="33"/>
        <v>---</v>
      </c>
      <c r="K115" s="51"/>
      <c r="L115" s="55"/>
      <c r="M115" s="10"/>
      <c r="N115" s="36" t="str">
        <f t="shared" si="27"/>
        <v>---</v>
      </c>
      <c r="O115" s="36" t="str">
        <f t="shared" si="34"/>
        <v>---</v>
      </c>
      <c r="P115" s="36" t="str">
        <f t="shared" si="35"/>
        <v>---</v>
      </c>
      <c r="Q115" s="69"/>
      <c r="R115" s="10" t="str">
        <f t="shared" si="36"/>
        <v>---</v>
      </c>
      <c r="S115" s="9">
        <f t="shared" si="37"/>
        <v>0</v>
      </c>
      <c r="T115" s="30">
        <f t="shared" si="38"/>
        <v>0</v>
      </c>
      <c r="U115" s="36" t="str">
        <f t="shared" si="39"/>
        <v>---</v>
      </c>
      <c r="V115" s="69">
        <f t="shared" si="40"/>
        <v>0</v>
      </c>
      <c r="W115" s="69">
        <f t="shared" si="40"/>
        <v>0</v>
      </c>
      <c r="X115" s="69">
        <f t="shared" si="40"/>
        <v>0</v>
      </c>
      <c r="Y115" s="69">
        <f t="shared" si="40"/>
        <v>0</v>
      </c>
      <c r="Z115" s="69">
        <f t="shared" si="40"/>
        <v>0</v>
      </c>
      <c r="AA115" s="69">
        <f t="shared" si="40"/>
        <v>0</v>
      </c>
      <c r="AB115" s="69">
        <f t="shared" si="40"/>
        <v>0</v>
      </c>
      <c r="AC115" s="69">
        <f t="shared" si="40"/>
        <v>0</v>
      </c>
      <c r="AD115" s="69">
        <f t="shared" si="40"/>
        <v>0</v>
      </c>
      <c r="AE115" s="69">
        <f t="shared" si="40"/>
        <v>0</v>
      </c>
    </row>
    <row r="116" spans="2:31" ht="15">
      <c r="B116" s="12">
        <v>103</v>
      </c>
      <c r="C116" s="25" t="s">
        <v>28</v>
      </c>
      <c r="D116" s="28">
        <v>4339</v>
      </c>
      <c r="E116" s="21"/>
      <c r="F116" s="37" t="str">
        <f t="shared" si="28"/>
        <v>---</v>
      </c>
      <c r="G116" s="41"/>
      <c r="H116" s="11"/>
      <c r="I116" s="11"/>
      <c r="J116" s="11" t="str">
        <f t="shared" si="33"/>
        <v>---</v>
      </c>
      <c r="K116" s="50"/>
      <c r="L116" s="54"/>
      <c r="M116" s="11"/>
      <c r="N116" s="37" t="str">
        <f t="shared" si="27"/>
        <v>---</v>
      </c>
      <c r="O116" s="37" t="str">
        <f t="shared" si="34"/>
        <v>---</v>
      </c>
      <c r="P116" s="37" t="str">
        <f t="shared" si="35"/>
        <v>---</v>
      </c>
      <c r="Q116" s="69"/>
      <c r="R116" s="11" t="str">
        <f t="shared" si="36"/>
        <v>---</v>
      </c>
      <c r="S116" s="32">
        <f t="shared" si="37"/>
        <v>0</v>
      </c>
      <c r="T116" s="31">
        <f t="shared" si="38"/>
        <v>0</v>
      </c>
      <c r="U116" s="37" t="str">
        <f t="shared" si="39"/>
        <v>---</v>
      </c>
      <c r="V116" s="69">
        <f t="shared" si="40"/>
        <v>0</v>
      </c>
      <c r="W116" s="69">
        <f t="shared" si="40"/>
        <v>0</v>
      </c>
      <c r="X116" s="69">
        <f t="shared" si="40"/>
        <v>0</v>
      </c>
      <c r="Y116" s="69">
        <f t="shared" si="40"/>
        <v>0</v>
      </c>
      <c r="Z116" s="69">
        <f t="shared" si="40"/>
        <v>0</v>
      </c>
      <c r="AA116" s="69">
        <f t="shared" si="40"/>
        <v>0</v>
      </c>
      <c r="AB116" s="69">
        <f t="shared" si="40"/>
        <v>0</v>
      </c>
      <c r="AC116" s="69">
        <f t="shared" si="40"/>
        <v>0</v>
      </c>
      <c r="AD116" s="69">
        <f t="shared" si="40"/>
        <v>0</v>
      </c>
      <c r="AE116" s="69">
        <f t="shared" si="40"/>
        <v>0</v>
      </c>
    </row>
    <row r="117" spans="2:31" ht="15">
      <c r="B117" s="8">
        <v>104</v>
      </c>
      <c r="C117" s="23" t="s">
        <v>52</v>
      </c>
      <c r="D117" s="26">
        <v>4380</v>
      </c>
      <c r="E117" s="20"/>
      <c r="F117" s="36" t="str">
        <f t="shared" si="28"/>
        <v>---</v>
      </c>
      <c r="G117" s="40"/>
      <c r="H117" s="10"/>
      <c r="I117" s="10"/>
      <c r="J117" s="10" t="str">
        <f t="shared" si="33"/>
        <v>---</v>
      </c>
      <c r="K117" s="51"/>
      <c r="L117" s="55"/>
      <c r="M117" s="10"/>
      <c r="N117" s="36" t="str">
        <f t="shared" si="27"/>
        <v>---</v>
      </c>
      <c r="O117" s="36" t="str">
        <f t="shared" si="34"/>
        <v>---</v>
      </c>
      <c r="P117" s="36" t="str">
        <f t="shared" si="35"/>
        <v>---</v>
      </c>
      <c r="Q117" s="69"/>
      <c r="R117" s="10" t="str">
        <f t="shared" si="36"/>
        <v>---</v>
      </c>
      <c r="S117" s="9">
        <f t="shared" si="37"/>
        <v>0</v>
      </c>
      <c r="T117" s="30">
        <f t="shared" si="38"/>
        <v>0</v>
      </c>
      <c r="U117" s="36" t="str">
        <f t="shared" si="39"/>
        <v>---</v>
      </c>
      <c r="V117" s="69">
        <f t="shared" si="40"/>
        <v>0</v>
      </c>
      <c r="W117" s="69">
        <f t="shared" si="40"/>
        <v>0</v>
      </c>
      <c r="X117" s="69">
        <f t="shared" si="40"/>
        <v>0</v>
      </c>
      <c r="Y117" s="69">
        <f t="shared" si="40"/>
        <v>0</v>
      </c>
      <c r="Z117" s="69">
        <f t="shared" si="40"/>
        <v>0</v>
      </c>
      <c r="AA117" s="69">
        <f t="shared" si="40"/>
        <v>0</v>
      </c>
      <c r="AB117" s="69">
        <f t="shared" si="40"/>
        <v>0</v>
      </c>
      <c r="AC117" s="69">
        <f t="shared" si="40"/>
        <v>0</v>
      </c>
      <c r="AD117" s="69">
        <f t="shared" si="40"/>
        <v>0</v>
      </c>
      <c r="AE117" s="69">
        <f t="shared" si="40"/>
        <v>0</v>
      </c>
    </row>
    <row r="118" spans="2:31" ht="15">
      <c r="B118" s="12">
        <v>105</v>
      </c>
      <c r="C118" s="25" t="s">
        <v>117</v>
      </c>
      <c r="D118" s="28">
        <v>2694</v>
      </c>
      <c r="E118" s="21"/>
      <c r="F118" s="37" t="str">
        <f t="shared" si="28"/>
        <v>---</v>
      </c>
      <c r="G118" s="41">
        <f>+((1))</f>
        <v>1</v>
      </c>
      <c r="H118" s="11"/>
      <c r="I118" s="11"/>
      <c r="J118" s="11" t="str">
        <f t="shared" si="33"/>
        <v>---</v>
      </c>
      <c r="K118" s="50"/>
      <c r="L118" s="54"/>
      <c r="M118" s="11"/>
      <c r="N118" s="37" t="str">
        <f t="shared" si="27"/>
        <v>---</v>
      </c>
      <c r="O118" s="37" t="str">
        <f>IF(AND(L118&gt;0.5,L118&lt;=0.6),3,IF(AND(L118&gt;0.6,L118&lt;=0.7),3.5,IF(AND(L118&gt;0.7,L118&lt;=0.8),4,IF(AND(L118&gt;0.8,L118&lt;=0.9),4.5,IF(L118&gt;0.9,5,"---")))))</f>
        <v>---</v>
      </c>
      <c r="P118" s="37" t="str">
        <f>IF(AND(M118&gt;0.5,M118&lt;=0.6),3,IF(AND(M118&gt;0.6,M118&lt;=0.7),3.5,IF(AND(M118&gt;0.7,M118&lt;=0.8),4,IF(AND(M118&gt;0.8,M118&lt;=0.9),4.5,IF(M118&gt;0.9,5,"---")))))</f>
        <v>---</v>
      </c>
      <c r="Q118" s="69"/>
      <c r="R118" s="11" t="str">
        <f>IF(I118=5,20,IF(I118=4.5,18,IF(I118=4,16,IF(I118=3.5,14,$B$4))))</f>
        <v>---</v>
      </c>
      <c r="S118" s="32">
        <f>G118+H118+IF(R118&lt;&gt;$B$4,R118,0)</f>
        <v>1</v>
      </c>
      <c r="T118" s="31">
        <f>IF($E$124&lt;&gt;0,S118/($E$124+$R$124),"---")</f>
        <v>0.016666666666666666</v>
      </c>
      <c r="U118" s="37" t="str">
        <f>IF(OR(T118=$B$4,R118=$B$4),"---",IF(AND(T118&gt;0.5,T118&lt;=0.6),3,IF(AND(T118&gt;0.6,T118&lt;=0.7),3.5,IF(AND(T118&gt;0.7,T118&lt;=0.8),4,IF(AND(T118&gt;0.8,T118&lt;=0.9),4.5,IF(T118&gt;0.9,5,"---"))))))</f>
        <v>---</v>
      </c>
      <c r="V118" s="69">
        <f t="shared" si="40"/>
        <v>0</v>
      </c>
      <c r="W118" s="69">
        <f t="shared" si="40"/>
        <v>0</v>
      </c>
      <c r="X118" s="69">
        <f t="shared" si="40"/>
        <v>0</v>
      </c>
      <c r="Y118" s="69">
        <f t="shared" si="40"/>
        <v>0</v>
      </c>
      <c r="Z118" s="69">
        <f t="shared" si="40"/>
        <v>0</v>
      </c>
      <c r="AA118" s="69">
        <f t="shared" si="40"/>
        <v>0</v>
      </c>
      <c r="AB118" s="69">
        <f t="shared" si="40"/>
        <v>0</v>
      </c>
      <c r="AC118" s="69">
        <f t="shared" si="40"/>
        <v>0</v>
      </c>
      <c r="AD118" s="69">
        <f t="shared" si="40"/>
        <v>0</v>
      </c>
      <c r="AE118" s="69">
        <f t="shared" si="40"/>
        <v>0</v>
      </c>
    </row>
    <row r="119" spans="2:31" ht="15">
      <c r="B119" s="8"/>
      <c r="C119" s="23"/>
      <c r="D119" s="26"/>
      <c r="E119" s="20"/>
      <c r="F119" s="36"/>
      <c r="G119" s="40"/>
      <c r="H119" s="10"/>
      <c r="I119" s="10"/>
      <c r="J119" s="10"/>
      <c r="K119" s="51"/>
      <c r="L119" s="55"/>
      <c r="M119" s="10"/>
      <c r="N119" s="36"/>
      <c r="O119" s="36"/>
      <c r="P119" s="36"/>
      <c r="Q119" s="69"/>
      <c r="R119" s="10"/>
      <c r="S119" s="9"/>
      <c r="T119" s="30"/>
      <c r="U119" s="36"/>
      <c r="V119" s="69">
        <f t="shared" si="40"/>
        <v>0</v>
      </c>
      <c r="W119" s="69">
        <f t="shared" si="40"/>
        <v>0</v>
      </c>
      <c r="X119" s="69">
        <f t="shared" si="40"/>
        <v>0</v>
      </c>
      <c r="Y119" s="69">
        <f t="shared" si="40"/>
        <v>0</v>
      </c>
      <c r="Z119" s="69">
        <f t="shared" si="40"/>
        <v>0</v>
      </c>
      <c r="AA119" s="69">
        <f t="shared" si="40"/>
        <v>0</v>
      </c>
      <c r="AB119" s="69">
        <f t="shared" si="40"/>
        <v>0</v>
      </c>
      <c r="AC119" s="69">
        <f t="shared" si="40"/>
        <v>0</v>
      </c>
      <c r="AD119" s="69">
        <f t="shared" si="40"/>
        <v>0</v>
      </c>
      <c r="AE119" s="69">
        <f t="shared" si="40"/>
        <v>0</v>
      </c>
    </row>
    <row r="120" spans="2:31" ht="15">
      <c r="B120" s="12">
        <v>106</v>
      </c>
      <c r="C120" s="43" t="s">
        <v>121</v>
      </c>
      <c r="D120" s="28"/>
      <c r="E120" s="21"/>
      <c r="F120" s="37" t="str">
        <f>IF(P120&lt;&gt;$B$4,P120,IF(O120&lt;&gt;$B$4,O120,IF(MAX(U120,N120)=0,$B$4,MAX(U120,N120))))</f>
        <v>---</v>
      </c>
      <c r="G120" s="41"/>
      <c r="H120" s="11"/>
      <c r="I120" s="11">
        <v>3</v>
      </c>
      <c r="J120" s="11" t="str">
        <f>U120</f>
        <v>---</v>
      </c>
      <c r="K120" s="50">
        <v>0</v>
      </c>
      <c r="L120" s="54"/>
      <c r="M120" s="11"/>
      <c r="N120" s="37" t="str">
        <f>IF(AND($K120&gt;0.5,$K120&lt;=0.6),3,IF(AND($K120&gt;0.6,$K120&lt;=0.7),3.5,IF(AND($K120&gt;0.7,$K120&lt;=0.8),4,IF(AND($K120&gt;0.8,$K120&lt;=0.9),4.5,IF($K120&gt;0.9,5,"---")))))</f>
        <v>---</v>
      </c>
      <c r="O120" s="37" t="str">
        <f aca="true" t="shared" si="41" ref="O120:P122">IF(AND(L120&gt;0.5,L120&lt;=0.6),3,IF(AND(L120&gt;0.6,L120&lt;=0.7),3.5,IF(AND(L120&gt;0.7,L120&lt;=0.8),4,IF(AND(L120&gt;0.8,L120&lt;=0.9),4.5,IF(L120&gt;0.9,5,"---")))))</f>
        <v>---</v>
      </c>
      <c r="P120" s="37" t="str">
        <f t="shared" si="41"/>
        <v>---</v>
      </c>
      <c r="Q120" s="69"/>
      <c r="R120" s="11" t="str">
        <f>IF(I120=5,20,IF(I120=4.5,18,IF(I120=4,16,IF(I120=3.5,14,$B$4))))</f>
        <v>---</v>
      </c>
      <c r="S120" s="32">
        <f>G120+H120+IF(R120&lt;&gt;$B$4,R120,0)</f>
        <v>0</v>
      </c>
      <c r="T120" s="31">
        <f>IF($E$124&lt;&gt;0,S120/($E$124+$R$124),"---")</f>
        <v>0</v>
      </c>
      <c r="U120" s="37" t="str">
        <f>IF(OR(T120=$B$4,R120=$B$4),"---",IF(AND(T120&gt;0.5,T120&lt;=0.6),3,IF(AND(T120&gt;0.6,T120&lt;=0.7),3.5,IF(AND(T120&gt;0.7,T120&lt;=0.8),4,IF(AND(T120&gt;0.8,T120&lt;=0.9),4.5,IF(T120&gt;0.9,5,"---"))))))</f>
        <v>---</v>
      </c>
      <c r="V120" s="69">
        <f t="shared" si="40"/>
        <v>0</v>
      </c>
      <c r="W120" s="69">
        <f t="shared" si="40"/>
        <v>0</v>
      </c>
      <c r="X120" s="69">
        <f t="shared" si="40"/>
        <v>0</v>
      </c>
      <c r="Y120" s="69">
        <f t="shared" si="40"/>
        <v>0</v>
      </c>
      <c r="Z120" s="69">
        <f t="shared" si="40"/>
        <v>0</v>
      </c>
      <c r="AA120" s="69">
        <f t="shared" si="40"/>
        <v>0</v>
      </c>
      <c r="AB120" s="69">
        <f t="shared" si="40"/>
        <v>0</v>
      </c>
      <c r="AC120" s="69">
        <f t="shared" si="40"/>
        <v>0</v>
      </c>
      <c r="AD120" s="69">
        <f t="shared" si="40"/>
        <v>0</v>
      </c>
      <c r="AE120" s="69">
        <f t="shared" si="40"/>
        <v>0</v>
      </c>
    </row>
    <row r="121" spans="2:31" ht="15">
      <c r="B121" s="8">
        <v>107</v>
      </c>
      <c r="C121" s="23" t="s">
        <v>120</v>
      </c>
      <c r="D121" s="26"/>
      <c r="E121" s="20"/>
      <c r="F121" s="36">
        <f>IF(P121&lt;&gt;$B$4,P121,IF(O121&lt;&gt;$B$4,O121,IF(MAX(U121,N121)=0,$B$4,MAX(U121,N121))))</f>
        <v>4</v>
      </c>
      <c r="G121" s="40">
        <v>17</v>
      </c>
      <c r="H121" s="10">
        <v>14</v>
      </c>
      <c r="I121" s="10">
        <v>4</v>
      </c>
      <c r="J121" s="10">
        <f>U121</f>
        <v>4</v>
      </c>
      <c r="K121" s="51"/>
      <c r="L121" s="55"/>
      <c r="M121" s="10"/>
      <c r="N121" s="36" t="str">
        <f>IF(AND($K121&gt;0.5,$K121&lt;=0.6),3,IF(AND($K121&gt;0.6,$K121&lt;=0.7),3.5,IF(AND($K121&gt;0.7,$K121&lt;=0.8),4,IF(AND($K121&gt;0.8,$K121&lt;=0.9),4.5,IF($K121&gt;0.9,5,"---")))))</f>
        <v>---</v>
      </c>
      <c r="O121" s="36" t="str">
        <f t="shared" si="41"/>
        <v>---</v>
      </c>
      <c r="P121" s="36" t="str">
        <f t="shared" si="41"/>
        <v>---</v>
      </c>
      <c r="Q121" s="69"/>
      <c r="R121" s="10">
        <f>IF(I121=5,20,IF(I121=4.5,18,IF(I121=4,16,IF(I121=3.5,14,$B$4))))</f>
        <v>16</v>
      </c>
      <c r="S121" s="9">
        <f>G121+H121+IF(R121&lt;&gt;$B$4,R121,0)</f>
        <v>47</v>
      </c>
      <c r="T121" s="30">
        <f>IF($E$124&lt;&gt;0,S121/($E$124+$R$124),"---")</f>
        <v>0.7833333333333333</v>
      </c>
      <c r="U121" s="36">
        <f>IF(OR(T121=$B$4,R121=$B$4),"---",IF(AND(T121&gt;0.5,T121&lt;=0.6),3,IF(AND(T121&gt;0.6,T121&lt;=0.7),3.5,IF(AND(T121&gt;0.7,T121&lt;=0.8),4,IF(AND(T121&gt;0.8,T121&lt;=0.9),4.5,IF(T121&gt;0.9,5,"---"))))))</f>
        <v>4</v>
      </c>
      <c r="V121" s="69">
        <f t="shared" si="40"/>
        <v>1</v>
      </c>
      <c r="W121" s="69">
        <f t="shared" si="40"/>
        <v>1</v>
      </c>
      <c r="X121" s="69">
        <f t="shared" si="40"/>
        <v>1</v>
      </c>
      <c r="Y121" s="69">
        <f t="shared" si="40"/>
        <v>1</v>
      </c>
      <c r="Z121" s="69">
        <f t="shared" si="40"/>
        <v>1</v>
      </c>
      <c r="AA121" s="69">
        <f t="shared" si="40"/>
        <v>1</v>
      </c>
      <c r="AB121" s="69">
        <f t="shared" si="40"/>
        <v>1</v>
      </c>
      <c r="AC121" s="69">
        <f t="shared" si="40"/>
        <v>0</v>
      </c>
      <c r="AD121" s="69">
        <f t="shared" si="40"/>
        <v>0</v>
      </c>
      <c r="AE121" s="69">
        <f t="shared" si="40"/>
        <v>0</v>
      </c>
    </row>
    <row r="122" spans="2:31" ht="15">
      <c r="B122" s="12">
        <v>108</v>
      </c>
      <c r="C122" s="43" t="s">
        <v>123</v>
      </c>
      <c r="D122" s="28">
        <v>3063</v>
      </c>
      <c r="E122" s="21"/>
      <c r="F122" s="37" t="str">
        <f>IF(P122&lt;&gt;$B$4,P122,IF(O122&lt;&gt;$B$4,O122,IF(MAX(U122,N122)=0,$B$4,MAX(U122,N122))))</f>
        <v>---</v>
      </c>
      <c r="G122" s="41">
        <v>3</v>
      </c>
      <c r="H122" s="11"/>
      <c r="I122" s="11"/>
      <c r="J122" s="11" t="str">
        <f>U122</f>
        <v>---</v>
      </c>
      <c r="K122" s="50"/>
      <c r="L122" s="54"/>
      <c r="M122" s="11"/>
      <c r="N122" s="37" t="str">
        <f>IF(AND($K122&gt;0.5,$K122&lt;=0.6),3,IF(AND($K122&gt;0.6,$K122&lt;=0.7),3.5,IF(AND($K122&gt;0.7,$K122&lt;=0.8),4,IF(AND($K122&gt;0.8,$K122&lt;=0.9),4.5,IF($K122&gt;0.9,5,"---")))))</f>
        <v>---</v>
      </c>
      <c r="O122" s="37" t="str">
        <f t="shared" si="41"/>
        <v>---</v>
      </c>
      <c r="P122" s="37" t="str">
        <f t="shared" si="41"/>
        <v>---</v>
      </c>
      <c r="Q122" s="69"/>
      <c r="R122" s="11" t="str">
        <f>IF(I122=5,20,IF(I122=4.5,18,IF(I122=4,16,IF(I122=3.5,14,$B$4))))</f>
        <v>---</v>
      </c>
      <c r="S122" s="32">
        <f>G122+H122+IF(R122&lt;&gt;$B$4,R122,0)</f>
        <v>3</v>
      </c>
      <c r="T122" s="31">
        <f>IF($E$124&lt;&gt;0,S122/($E$124+$R$124),"---")</f>
        <v>0.05</v>
      </c>
      <c r="U122" s="37" t="str">
        <f>IF(OR(T122=$B$4,R122=$B$4),"---",IF(AND(T122&gt;0.5,T122&lt;=0.6),3,IF(AND(T122&gt;0.6,T122&lt;=0.7),3.5,IF(AND(T122&gt;0.7,T122&lt;=0.8),4,IF(AND(T122&gt;0.8,T122&lt;=0.9),4.5,IF(T122&gt;0.9,5,"---"))))))</f>
        <v>---</v>
      </c>
      <c r="V122" s="69">
        <f t="shared" si="40"/>
        <v>0</v>
      </c>
      <c r="W122" s="69">
        <f t="shared" si="40"/>
        <v>0</v>
      </c>
      <c r="X122" s="69">
        <f t="shared" si="40"/>
        <v>0</v>
      </c>
      <c r="Y122" s="69">
        <f t="shared" si="40"/>
        <v>0</v>
      </c>
      <c r="Z122" s="69">
        <f t="shared" si="40"/>
        <v>0</v>
      </c>
      <c r="AA122" s="69">
        <f t="shared" si="40"/>
        <v>0</v>
      </c>
      <c r="AB122" s="69">
        <f t="shared" si="40"/>
        <v>0</v>
      </c>
      <c r="AC122" s="69">
        <f t="shared" si="40"/>
        <v>0</v>
      </c>
      <c r="AD122" s="69">
        <f t="shared" si="40"/>
        <v>0</v>
      </c>
      <c r="AE122" s="69">
        <f t="shared" si="40"/>
        <v>0</v>
      </c>
    </row>
    <row r="123" spans="2:31" ht="15">
      <c r="B123" s="8"/>
      <c r="C123" s="23"/>
      <c r="D123" s="26"/>
      <c r="E123" s="20"/>
      <c r="F123" s="36"/>
      <c r="G123" s="40"/>
      <c r="H123" s="10"/>
      <c r="I123" s="10"/>
      <c r="J123" s="10"/>
      <c r="K123" s="51"/>
      <c r="L123" s="55"/>
      <c r="M123" s="10"/>
      <c r="N123" s="36"/>
      <c r="O123" s="36"/>
      <c r="P123" s="36"/>
      <c r="Q123" s="69"/>
      <c r="R123" s="10"/>
      <c r="S123" s="9"/>
      <c r="T123" s="30"/>
      <c r="U123" s="36"/>
      <c r="V123" s="69">
        <f t="shared" si="40"/>
        <v>0</v>
      </c>
      <c r="W123" s="69">
        <f t="shared" si="40"/>
        <v>0</v>
      </c>
      <c r="X123" s="69">
        <f t="shared" si="40"/>
        <v>0</v>
      </c>
      <c r="Y123" s="69">
        <f t="shared" si="40"/>
        <v>0</v>
      </c>
      <c r="Z123" s="69">
        <f t="shared" si="40"/>
        <v>0</v>
      </c>
      <c r="AA123" s="69">
        <f t="shared" si="40"/>
        <v>0</v>
      </c>
      <c r="AB123" s="69">
        <f t="shared" si="40"/>
        <v>0</v>
      </c>
      <c r="AC123" s="69">
        <f t="shared" si="40"/>
        <v>0</v>
      </c>
      <c r="AD123" s="69">
        <f t="shared" si="40"/>
        <v>0</v>
      </c>
      <c r="AE123" s="69">
        <f t="shared" si="40"/>
        <v>0</v>
      </c>
    </row>
    <row r="124" spans="2:25" ht="15.75" thickBot="1">
      <c r="B124" s="71"/>
      <c r="C124" s="13" t="s">
        <v>3</v>
      </c>
      <c r="D124" s="29"/>
      <c r="E124" s="68">
        <f>G124+H124</f>
        <v>40</v>
      </c>
      <c r="F124" s="14"/>
      <c r="G124" s="42">
        <v>20</v>
      </c>
      <c r="H124" s="14">
        <v>20</v>
      </c>
      <c r="I124" s="14"/>
      <c r="J124" s="14"/>
      <c r="K124" s="14">
        <v>20</v>
      </c>
      <c r="L124" s="14"/>
      <c r="M124" s="14"/>
      <c r="N124" s="14"/>
      <c r="O124" s="14"/>
      <c r="P124" s="14"/>
      <c r="Q124" s="69"/>
      <c r="R124" s="14">
        <v>20</v>
      </c>
      <c r="S124" s="14">
        <f>E124+R124</f>
        <v>60</v>
      </c>
      <c r="T124" s="33">
        <f>IF($E$124&lt;&gt;0,S124/($E$124+$R$124),"---")</f>
        <v>1</v>
      </c>
      <c r="U124" s="14"/>
      <c r="V124" s="69"/>
      <c r="W124" s="69"/>
      <c r="X124" s="69"/>
      <c r="Y124" s="69"/>
    </row>
    <row r="125" spans="2:25" ht="12.75">
      <c r="B125" s="69"/>
      <c r="C125" s="69"/>
      <c r="D125" s="72"/>
      <c r="E125" s="69"/>
      <c r="F125" s="69"/>
      <c r="G125" s="44">
        <v>18</v>
      </c>
      <c r="H125" s="44">
        <v>22</v>
      </c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</row>
    <row r="126" spans="2:25" ht="12.75">
      <c r="B126" s="69"/>
      <c r="C126" s="69"/>
      <c r="D126" s="72"/>
      <c r="E126" s="69"/>
      <c r="F126" s="69"/>
      <c r="G126" s="73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</row>
    <row r="127" spans="2:25" ht="12.75">
      <c r="B127" s="69"/>
      <c r="C127" s="69"/>
      <c r="D127" s="72"/>
      <c r="E127" s="69"/>
      <c r="F127" s="69"/>
      <c r="G127" s="73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</row>
    <row r="128" spans="2:25" ht="12.75">
      <c r="B128" s="69"/>
      <c r="C128" s="69"/>
      <c r="D128" s="69"/>
      <c r="E128" s="69"/>
      <c r="F128" s="69"/>
      <c r="G128" s="73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</row>
    <row r="129" spans="2:25" ht="12.75">
      <c r="B129" s="69"/>
      <c r="C129" s="69"/>
      <c r="D129" s="69"/>
      <c r="E129" s="69"/>
      <c r="F129" s="69"/>
      <c r="G129" s="73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</row>
    <row r="130" spans="2:25" ht="12.75">
      <c r="B130" s="69"/>
      <c r="C130" s="69"/>
      <c r="D130" s="69"/>
      <c r="E130" s="69"/>
      <c r="F130" s="69"/>
      <c r="G130" s="73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</row>
    <row r="131" spans="2:25" ht="12.75">
      <c r="B131" s="69"/>
      <c r="C131" s="69"/>
      <c r="D131" s="69"/>
      <c r="E131" s="69"/>
      <c r="F131" s="69"/>
      <c r="G131" s="73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</row>
    <row r="132" spans="2:25" ht="12.75">
      <c r="B132" s="69"/>
      <c r="C132" s="69"/>
      <c r="D132" s="69"/>
      <c r="E132" s="69"/>
      <c r="F132" s="69"/>
      <c r="G132" s="73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</row>
    <row r="133" spans="2:25" ht="12.75">
      <c r="B133" s="69"/>
      <c r="C133" s="69"/>
      <c r="D133" s="69"/>
      <c r="E133" s="69"/>
      <c r="F133" s="69"/>
      <c r="G133" s="73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</row>
    <row r="134" spans="2:25" ht="12.75">
      <c r="B134" s="69"/>
      <c r="C134" s="69"/>
      <c r="D134" s="69"/>
      <c r="E134" s="69"/>
      <c r="F134" s="69"/>
      <c r="G134" s="73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</row>
    <row r="135" spans="2:25" ht="12.75">
      <c r="B135" s="69"/>
      <c r="C135" s="69"/>
      <c r="D135" s="69"/>
      <c r="E135" s="69"/>
      <c r="F135" s="69"/>
      <c r="G135" s="73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</row>
    <row r="136" spans="2:25" ht="12.75">
      <c r="B136" s="69"/>
      <c r="C136" s="69"/>
      <c r="D136" s="69"/>
      <c r="E136" s="69"/>
      <c r="F136" s="69"/>
      <c r="G136" s="73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</row>
    <row r="137" spans="2:25" ht="12.75">
      <c r="B137" s="69"/>
      <c r="C137" s="69"/>
      <c r="D137" s="69"/>
      <c r="E137" s="69"/>
      <c r="F137" s="69"/>
      <c r="G137" s="73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</row>
    <row r="138" spans="2:25" ht="12.75">
      <c r="B138" s="69"/>
      <c r="C138" s="69"/>
      <c r="D138" s="69"/>
      <c r="E138" s="69"/>
      <c r="F138" s="69"/>
      <c r="G138" s="73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</row>
    <row r="139" spans="2:25" ht="12.75">
      <c r="B139" s="69"/>
      <c r="C139" s="69"/>
      <c r="D139" s="69"/>
      <c r="E139" s="69"/>
      <c r="F139" s="69"/>
      <c r="G139" s="73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</row>
    <row r="140" spans="2:25" ht="12.75">
      <c r="B140" s="69"/>
      <c r="C140" s="69"/>
      <c r="D140" s="69"/>
      <c r="E140" s="69"/>
      <c r="F140" s="69"/>
      <c r="G140" s="73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</row>
    <row r="141" spans="2:25" ht="12.75">
      <c r="B141" s="69"/>
      <c r="C141" s="69"/>
      <c r="D141" s="69"/>
      <c r="E141" s="69"/>
      <c r="F141" s="69"/>
      <c r="G141" s="73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</row>
    <row r="142" spans="2:25" ht="12.75">
      <c r="B142" s="69"/>
      <c r="C142" s="69"/>
      <c r="D142" s="69"/>
      <c r="E142" s="69"/>
      <c r="F142" s="69"/>
      <c r="G142" s="73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</row>
    <row r="143" spans="2:25" ht="12.75">
      <c r="B143" s="69"/>
      <c r="C143" s="69"/>
      <c r="D143" s="69"/>
      <c r="E143" s="69"/>
      <c r="F143" s="69"/>
      <c r="G143" s="73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</row>
    <row r="144" spans="2:25" ht="12.75">
      <c r="B144" s="69"/>
      <c r="C144" s="69"/>
      <c r="D144" s="69"/>
      <c r="E144" s="69"/>
      <c r="F144" s="69"/>
      <c r="G144" s="73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</row>
    <row r="145" spans="2:25" ht="12.75">
      <c r="B145" s="69"/>
      <c r="C145" s="69"/>
      <c r="D145" s="69"/>
      <c r="E145" s="69"/>
      <c r="F145" s="69"/>
      <c r="G145" s="73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</row>
    <row r="146" spans="2:25" ht="12.75">
      <c r="B146" s="69"/>
      <c r="C146" s="69"/>
      <c r="D146" s="69"/>
      <c r="E146" s="69"/>
      <c r="F146" s="69"/>
      <c r="G146" s="73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</row>
    <row r="147" spans="2:25" ht="12.75">
      <c r="B147" s="69"/>
      <c r="C147" s="69"/>
      <c r="D147" s="69"/>
      <c r="E147" s="69"/>
      <c r="F147" s="69"/>
      <c r="G147" s="73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</row>
    <row r="148" spans="2:25" ht="12.75">
      <c r="B148" s="69"/>
      <c r="C148" s="69"/>
      <c r="D148" s="69"/>
      <c r="E148" s="69"/>
      <c r="F148" s="69"/>
      <c r="G148" s="73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</row>
    <row r="149" spans="2:25" ht="12.75">
      <c r="B149" s="69"/>
      <c r="C149" s="69"/>
      <c r="D149" s="69"/>
      <c r="E149" s="69"/>
      <c r="F149" s="69"/>
      <c r="G149" s="73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</row>
    <row r="150" spans="2:25" ht="12.75">
      <c r="B150" s="69"/>
      <c r="C150" s="69"/>
      <c r="D150" s="69"/>
      <c r="E150" s="69"/>
      <c r="F150" s="69"/>
      <c r="G150" s="73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</row>
    <row r="151" spans="2:25" ht="12.75">
      <c r="B151" s="69"/>
      <c r="C151" s="69"/>
      <c r="D151" s="69"/>
      <c r="E151" s="69"/>
      <c r="F151" s="69"/>
      <c r="G151" s="73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</row>
    <row r="152" spans="2:25" ht="12.75">
      <c r="B152" s="69"/>
      <c r="C152" s="69"/>
      <c r="D152" s="69"/>
      <c r="E152" s="69"/>
      <c r="F152" s="69"/>
      <c r="G152" s="73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</row>
    <row r="153" spans="2:25" ht="12.75">
      <c r="B153" s="69"/>
      <c r="C153" s="69"/>
      <c r="D153" s="69"/>
      <c r="E153" s="69"/>
      <c r="F153" s="69"/>
      <c r="G153" s="73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</row>
    <row r="154" spans="2:25" ht="12.75">
      <c r="B154" s="69"/>
      <c r="C154" s="69"/>
      <c r="D154" s="69"/>
      <c r="E154" s="69"/>
      <c r="F154" s="69"/>
      <c r="G154" s="73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</row>
    <row r="155" spans="2:25" ht="12.75">
      <c r="B155" s="69"/>
      <c r="C155" s="69"/>
      <c r="D155" s="69"/>
      <c r="E155" s="69"/>
      <c r="F155" s="69"/>
      <c r="G155" s="73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</row>
    <row r="156" spans="2:25" ht="12.75">
      <c r="B156" s="69"/>
      <c r="C156" s="69"/>
      <c r="D156" s="69"/>
      <c r="E156" s="69"/>
      <c r="F156" s="69"/>
      <c r="G156" s="73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</row>
    <row r="157" spans="2:25" ht="12.75">
      <c r="B157" s="69"/>
      <c r="C157" s="69"/>
      <c r="D157" s="69"/>
      <c r="E157" s="69"/>
      <c r="F157" s="69"/>
      <c r="G157" s="73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</row>
    <row r="158" spans="2:25" ht="12.75">
      <c r="B158" s="69"/>
      <c r="C158" s="69"/>
      <c r="D158" s="69"/>
      <c r="E158" s="69"/>
      <c r="F158" s="69"/>
      <c r="G158" s="73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</row>
    <row r="159" spans="2:25" ht="12.75">
      <c r="B159" s="69"/>
      <c r="C159" s="69"/>
      <c r="D159" s="69"/>
      <c r="E159" s="69"/>
      <c r="F159" s="69"/>
      <c r="G159" s="73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</row>
    <row r="160" spans="2:25" ht="12.75">
      <c r="B160" s="69"/>
      <c r="C160" s="69"/>
      <c r="D160" s="69"/>
      <c r="E160" s="69"/>
      <c r="F160" s="69"/>
      <c r="G160" s="73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</row>
    <row r="161" spans="2:25" ht="12.75">
      <c r="B161" s="69"/>
      <c r="C161" s="69"/>
      <c r="D161" s="69"/>
      <c r="E161" s="69"/>
      <c r="F161" s="69"/>
      <c r="G161" s="73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</row>
    <row r="162" spans="2:25" ht="12.75">
      <c r="B162" s="69"/>
      <c r="C162" s="69"/>
      <c r="D162" s="69"/>
      <c r="E162" s="69"/>
      <c r="F162" s="69"/>
      <c r="G162" s="73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</row>
    <row r="163" ht="12.75">
      <c r="D163" s="7"/>
    </row>
    <row r="164" ht="12.75">
      <c r="D164" s="7"/>
    </row>
    <row r="165" ht="12.75">
      <c r="D165" s="7"/>
    </row>
    <row r="166" ht="12.75">
      <c r="D166" s="7"/>
    </row>
    <row r="167" ht="12.75">
      <c r="D167" s="7"/>
    </row>
    <row r="168" ht="12.75">
      <c r="D168" s="7"/>
    </row>
    <row r="169" ht="12.75">
      <c r="D169" s="7"/>
    </row>
    <row r="170" ht="12.75">
      <c r="D170" s="7"/>
    </row>
    <row r="171" ht="12.75">
      <c r="D171" s="7"/>
    </row>
    <row r="172" ht="12.75">
      <c r="D172" s="7"/>
    </row>
    <row r="173" ht="12.75">
      <c r="D173" s="7"/>
    </row>
    <row r="174" ht="12.75">
      <c r="D174" s="7"/>
    </row>
    <row r="175" ht="12.75">
      <c r="D175" s="7"/>
    </row>
    <row r="176" ht="12.75">
      <c r="D176" s="7"/>
    </row>
    <row r="177" ht="12.75">
      <c r="D177" s="7"/>
    </row>
    <row r="178" ht="12.75">
      <c r="D178" s="7"/>
    </row>
    <row r="179" ht="12.75">
      <c r="D179" s="7"/>
    </row>
    <row r="180" ht="12.75">
      <c r="D180" s="7"/>
    </row>
    <row r="181" ht="12.75">
      <c r="D181" s="7"/>
    </row>
    <row r="182" ht="12.75">
      <c r="D182" s="7"/>
    </row>
    <row r="183" ht="12.75">
      <c r="D183" s="7"/>
    </row>
    <row r="184" ht="12.75">
      <c r="D184" s="7"/>
    </row>
    <row r="185" ht="12.75">
      <c r="D185" s="7"/>
    </row>
    <row r="186" ht="12.75">
      <c r="D186" s="7"/>
    </row>
    <row r="187" ht="12.75">
      <c r="D187" s="7"/>
    </row>
    <row r="188" ht="12.75">
      <c r="D188" s="7"/>
    </row>
    <row r="189" ht="12.75">
      <c r="D189" s="7"/>
    </row>
    <row r="190" ht="12.75">
      <c r="D190" s="7"/>
    </row>
    <row r="191" ht="12.75">
      <c r="D191" s="7"/>
    </row>
    <row r="192" ht="12.75">
      <c r="D192" s="7"/>
    </row>
    <row r="193" ht="12.75">
      <c r="D193" s="7"/>
    </row>
    <row r="194" ht="12.75">
      <c r="D194" s="7"/>
    </row>
    <row r="195" ht="12.75">
      <c r="D195" s="7"/>
    </row>
    <row r="196" ht="12.75">
      <c r="D196" s="7"/>
    </row>
    <row r="197" ht="12.75">
      <c r="D197" s="7"/>
    </row>
    <row r="198" ht="12.75">
      <c r="D198" s="7"/>
    </row>
    <row r="199" ht="12.75">
      <c r="D199" s="7"/>
    </row>
    <row r="200" ht="12.75">
      <c r="D200" s="7"/>
    </row>
    <row r="201" ht="12.75">
      <c r="D201" s="7"/>
    </row>
    <row r="202" ht="12.75">
      <c r="D202" s="7"/>
    </row>
    <row r="203" ht="12.75">
      <c r="D203" s="7"/>
    </row>
    <row r="204" ht="12.75">
      <c r="D204" s="7"/>
    </row>
    <row r="205" ht="12.75">
      <c r="D205" s="7"/>
    </row>
    <row r="206" ht="12.75">
      <c r="D206" s="7"/>
    </row>
    <row r="207" ht="12.75">
      <c r="D207" s="7"/>
    </row>
    <row r="208" ht="12.75">
      <c r="D208" s="7"/>
    </row>
    <row r="209" ht="12.75">
      <c r="D209" s="7"/>
    </row>
    <row r="210" ht="12.75">
      <c r="D210" s="7"/>
    </row>
    <row r="211" ht="12.75">
      <c r="D211" s="7"/>
    </row>
    <row r="212" ht="12.75">
      <c r="D212" s="7"/>
    </row>
    <row r="213" ht="12.75">
      <c r="D213" s="7"/>
    </row>
    <row r="214" ht="12.75">
      <c r="D214" s="7"/>
    </row>
    <row r="215" ht="12.75">
      <c r="D215" s="7"/>
    </row>
    <row r="216" ht="12.75">
      <c r="D216" s="7"/>
    </row>
    <row r="217" ht="12.75">
      <c r="D217" s="7"/>
    </row>
    <row r="218" ht="12.75">
      <c r="D218" s="7"/>
    </row>
    <row r="219" ht="12.75">
      <c r="D219" s="7"/>
    </row>
    <row r="220" ht="12.75">
      <c r="D220" s="7"/>
    </row>
    <row r="221" ht="12.75">
      <c r="D221" s="7"/>
    </row>
    <row r="222" ht="12.75">
      <c r="D222" s="7"/>
    </row>
    <row r="223" ht="12.75">
      <c r="D223" s="7"/>
    </row>
    <row r="224" ht="12.75">
      <c r="D224" s="7"/>
    </row>
    <row r="225" ht="12.75">
      <c r="D225" s="7"/>
    </row>
    <row r="226" ht="12.75">
      <c r="D226" s="7"/>
    </row>
    <row r="227" ht="12.75">
      <c r="D227" s="7"/>
    </row>
    <row r="228" ht="12.75">
      <c r="D228" s="7"/>
    </row>
    <row r="229" ht="12.75">
      <c r="D229" s="7"/>
    </row>
    <row r="230" ht="12.75">
      <c r="D230" s="7"/>
    </row>
    <row r="231" ht="12.75">
      <c r="D231" s="7"/>
    </row>
    <row r="232" ht="12.75">
      <c r="D232" s="7"/>
    </row>
    <row r="233" ht="12.75">
      <c r="D233" s="7"/>
    </row>
    <row r="234" ht="12.75">
      <c r="D234" s="7"/>
    </row>
    <row r="235" ht="12.75">
      <c r="D235" s="7"/>
    </row>
    <row r="236" ht="12.75">
      <c r="D236" s="7"/>
    </row>
    <row r="237" ht="12.75">
      <c r="D237" s="7"/>
    </row>
  </sheetData>
  <sheetProtection/>
  <conditionalFormatting sqref="F93">
    <cfRule type="cellIs" priority="1" dxfId="0" operator="equal" stopIfTrue="1">
      <formula>2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  <ignoredErrors>
    <ignoredError sqref="G2:G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D7:N24"/>
  <sheetViews>
    <sheetView zoomScalePageLayoutView="0" workbookViewId="0" topLeftCell="A1">
      <selection activeCell="P9" sqref="P9"/>
    </sheetView>
  </sheetViews>
  <sheetFormatPr defaultColWidth="9.140625" defaultRowHeight="12.75"/>
  <cols>
    <col min="14" max="14" width="13.140625" style="0" bestFit="1" customWidth="1"/>
  </cols>
  <sheetData>
    <row r="7" spans="4:10" ht="12.75">
      <c r="D7">
        <v>-3</v>
      </c>
      <c r="F7">
        <v>1</v>
      </c>
      <c r="H7" t="s">
        <v>4</v>
      </c>
      <c r="J7" t="s">
        <v>5</v>
      </c>
    </row>
    <row r="8" spans="4:14" ht="12.75">
      <c r="D8">
        <v>4</v>
      </c>
      <c r="F8">
        <v>0</v>
      </c>
      <c r="H8">
        <f>D7*F7+D8*F8+D9*F9</f>
        <v>0</v>
      </c>
      <c r="J8" s="1">
        <f>2/(1+EXP(-H8))-1</f>
        <v>0</v>
      </c>
      <c r="L8">
        <v>2</v>
      </c>
      <c r="N8" t="s">
        <v>4</v>
      </c>
    </row>
    <row r="9" spans="4:10" ht="12.75">
      <c r="D9">
        <v>1</v>
      </c>
      <c r="F9">
        <v>3</v>
      </c>
      <c r="J9" s="1"/>
    </row>
    <row r="10" ht="12.75">
      <c r="J10" s="1"/>
    </row>
    <row r="11" spans="10:14" ht="12.75">
      <c r="J11" s="1"/>
      <c r="N11" s="1">
        <f>J8*L8+J13*L13+J17*L17+J23*L23</f>
        <v>-1.003246374864375E-10</v>
      </c>
    </row>
    <row r="12" spans="4:10" ht="12.75">
      <c r="D12">
        <v>-3</v>
      </c>
      <c r="F12">
        <v>-3</v>
      </c>
      <c r="H12" t="s">
        <v>4</v>
      </c>
      <c r="J12" s="1"/>
    </row>
    <row r="13" spans="4:12" ht="12.75">
      <c r="D13">
        <v>4</v>
      </c>
      <c r="F13">
        <v>2</v>
      </c>
      <c r="H13">
        <f>D12*F12+D13*F13+D14*F14</f>
        <v>25</v>
      </c>
      <c r="J13" s="1">
        <f>2/(1+EXP(-H13))-1</f>
        <v>0.999999999972224</v>
      </c>
      <c r="L13">
        <v>4</v>
      </c>
    </row>
    <row r="14" spans="4:10" ht="12.75">
      <c r="D14">
        <v>1</v>
      </c>
      <c r="F14">
        <v>8</v>
      </c>
      <c r="J14" s="1"/>
    </row>
    <row r="15" ht="12.75">
      <c r="J15" s="1"/>
    </row>
    <row r="16" spans="4:10" ht="12.75">
      <c r="D16">
        <v>-3</v>
      </c>
      <c r="F16">
        <v>4</v>
      </c>
      <c r="H16" t="s">
        <v>4</v>
      </c>
      <c r="J16" s="1"/>
    </row>
    <row r="17" spans="4:12" ht="12.75">
      <c r="D17">
        <v>4</v>
      </c>
      <c r="F17">
        <v>-3</v>
      </c>
      <c r="H17">
        <f>D16*F16+D17*F17+D18*F18</f>
        <v>-26</v>
      </c>
      <c r="J17" s="1">
        <f>2/(1+EXP(-H17))-1</f>
        <v>-0.9999999999897818</v>
      </c>
      <c r="L17">
        <v>1</v>
      </c>
    </row>
    <row r="18" spans="4:10" ht="12.75">
      <c r="D18">
        <v>1</v>
      </c>
      <c r="F18">
        <v>-2</v>
      </c>
      <c r="J18" s="1"/>
    </row>
    <row r="19" ht="12.75">
      <c r="J19" s="1"/>
    </row>
    <row r="20" ht="12.75">
      <c r="J20" s="1"/>
    </row>
    <row r="21" ht="12.75">
      <c r="J21" s="1"/>
    </row>
    <row r="22" spans="4:10" ht="12.75">
      <c r="D22">
        <v>-3</v>
      </c>
      <c r="F22">
        <v>7</v>
      </c>
      <c r="H22" t="s">
        <v>4</v>
      </c>
      <c r="J22" s="1"/>
    </row>
    <row r="23" spans="4:12" ht="12.75">
      <c r="D23">
        <v>4</v>
      </c>
      <c r="F23">
        <v>-2</v>
      </c>
      <c r="H23">
        <f>D22*F22+D23*F23+D24*F24</f>
        <v>-30</v>
      </c>
      <c r="J23" s="1">
        <f>2/(1+EXP(-H23))-1</f>
        <v>-0.9999999999998128</v>
      </c>
      <c r="L23">
        <v>3</v>
      </c>
    </row>
    <row r="24" spans="4:6" ht="12.75">
      <c r="D24">
        <v>1</v>
      </c>
      <c r="F24">
        <v>-1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ddan</dc:creator>
  <cp:keywords/>
  <dc:description/>
  <cp:lastModifiedBy>PJWSTK</cp:lastModifiedBy>
  <cp:lastPrinted>2007-10-05T07:41:03Z</cp:lastPrinted>
  <dcterms:created xsi:type="dcterms:W3CDTF">2003-03-11T16:57:58Z</dcterms:created>
  <dcterms:modified xsi:type="dcterms:W3CDTF">2010-06-22T07:55:36Z</dcterms:modified>
  <cp:category/>
  <cp:version/>
  <cp:contentType/>
  <cp:contentStatus/>
  <cp:revision>1</cp:revision>
</cp:coreProperties>
</file>