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<sst xmlns="http://schemas.openxmlformats.org/spreadsheetml/2006/main" count="67" uniqueCount="64">
  <si>
    <t>Miesiąc</t>
  </si>
  <si>
    <t>Wynagrodzenie brutto</t>
  </si>
  <si>
    <t>Płatne przez pracownika</t>
  </si>
  <si>
    <t>Płatne przez pracodawcę</t>
  </si>
  <si>
    <t>Koszty uzyskania przychodów</t>
  </si>
  <si>
    <t>Dochód</t>
  </si>
  <si>
    <t>Suma dochodów</t>
  </si>
  <si>
    <t>Podatek od kwoty wolnej od podatku</t>
  </si>
  <si>
    <t>Ubezpieczenie zdrowotne</t>
  </si>
  <si>
    <t>Zaliczka na podatek dochodowy</t>
  </si>
  <si>
    <t>Wynagrodzenie netto</t>
  </si>
  <si>
    <t>Emerytalne 9,76%</t>
  </si>
  <si>
    <t>Rentowe 6,5%</t>
  </si>
  <si>
    <t>Chorobowe 2,45%</t>
  </si>
  <si>
    <t>Σ</t>
  </si>
  <si>
    <t>Wypadkowe 1,8%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</si>
  <si>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</si>
  <si>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</si>
  <si>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</si>
  <si>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</si>
  <si>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</si>
  <si>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</si>
  <si>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</si>
  <si>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</si>
  <si>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</si>
  <si>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</si>
  <si>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530,08/12=</t>
  </si>
  <si>
    <t>razem</t>
  </si>
  <si>
    <t>9,76%*C5</t>
  </si>
  <si>
    <t>6,5%*C5</t>
  </si>
  <si>
    <t>2,45%*C5</t>
  </si>
  <si>
    <t>E5+F5+G5</t>
  </si>
  <si>
    <t>C5-H5-L5</t>
  </si>
  <si>
    <t>B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</si>
  <si>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</si>
  <si>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</si>
  <si>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</si>
  <si>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</si>
  <si>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</si>
  <si>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</si>
  <si>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</si>
  <si>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</si>
  <si>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</si>
  <si>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</si>
  <si>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</si>
  <si>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</si>
  <si>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</si>
  <si>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</si>
  <si>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</si>
  <si>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</si>
  <si>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</si>
  <si>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E</t>
  </si>
  <si>
    <t>(C5-H5)*7,75%</t>
  </si>
  <si>
    <t>(C5-H5)*1%</t>
  </si>
  <si>
    <t>(M5*O5)-P5-Q5</t>
  </si>
  <si>
    <t>C5-H5-Q5-R5-S5</t>
  </si>
  <si>
    <t>&gt;73560</t>
  </si>
  <si>
    <t>% TAX</t>
  </si>
  <si>
    <t>Suma wynagrodzeń</t>
  </si>
  <si>
    <t>grudzień</t>
  </si>
  <si>
    <t>-'</t>
  </si>
  <si>
    <t>październik_2</t>
  </si>
  <si>
    <t>listopad</t>
  </si>
  <si>
    <t>2290*19%=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</si>
</sst>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</numFmts>
  <fonts count="1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n">
        <color indexed="23"/>
      </bottom>
    </border>
    <border>
      <left style="thick">
        <color indexed="23"/>
      </left>
      <right style="thick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n">
        <color indexed="23"/>
      </bottom>
    </border>
    <border>
      <left>
        <color indexed="63"/>
      </left>
      <right style="thick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ck">
        <color indexed="23"/>
      </right>
      <top style="thin">
        <color indexed="23"/>
      </top>
      <bottom style="dashed">
        <color indexed="23"/>
      </bottom>
    </border>
    <border>
      <left style="thick">
        <color indexed="23"/>
      </left>
      <right style="thick">
        <color indexed="23"/>
      </right>
      <top style="thin">
        <color indexed="23"/>
      </top>
      <bottom style="dashed">
        <color indexed="23"/>
      </bottom>
    </border>
    <border>
      <left>
        <color indexed="63"/>
      </left>
      <right style="medium">
        <color indexed="23"/>
      </right>
      <top style="thick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dashed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dashed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ck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dashed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thick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ck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ashed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ck">
        <color indexed="23"/>
      </bottom>
    </border>
    <border>
      <left style="medium">
        <color indexed="23"/>
      </left>
      <right style="thin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ck">
        <color indexed="23"/>
      </left>
      <right style="thin">
        <color indexed="23"/>
      </right>
      <top style="thin">
        <color indexed="23"/>
      </top>
      <bottom style="dashed">
        <color indexed="23"/>
      </bottom>
    </border>
    <border>
      <left style="thick">
        <color indexed="23"/>
      </left>
      <right style="thin">
        <color indexed="23"/>
      </right>
      <top style="dashed">
        <color indexed="23"/>
      </top>
      <bottom style="thin">
        <color indexed="23"/>
      </bottom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n">
        <color indexed="23"/>
      </right>
      <top>
        <color indexed="63"/>
      </top>
      <bottom style="thick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 style="thin">
        <color indexed="23"/>
      </right>
      <top style="thick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ck">
        <color indexed="23"/>
      </top>
      <bottom style="medium">
        <color indexed="23"/>
      </bottom>
    </border>
    <border>
      <left>
        <color indexed="63"/>
      </left>
      <right style="thin"/>
      <top style="thick">
        <color indexed="23"/>
      </top>
      <bottom style="medium">
        <color indexed="23"/>
      </bottom>
    </border>
    <border>
      <left style="thin"/>
      <right style="thin"/>
      <top style="thick">
        <color indexed="23"/>
      </top>
      <bottom style="medium">
        <color indexed="23"/>
      </bottom>
    </border>
    <border>
      <left style="thin"/>
      <right style="medium">
        <color indexed="23"/>
      </right>
      <top style="thick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 style="thin"/>
    </border>
    <border>
      <left>
        <color indexed="63"/>
      </left>
      <right style="thick">
        <color indexed="23"/>
      </right>
      <top style="thin"/>
      <bottom style="thick">
        <color indexed="23"/>
      </bottom>
    </border>
    <border>
      <left>
        <color indexed="63"/>
      </left>
      <right style="medium">
        <color indexed="23"/>
      </right>
      <top style="thick">
        <color indexed="23"/>
      </top>
      <bottom style="thin"/>
    </border>
    <border>
      <left>
        <color indexed="63"/>
      </left>
      <right style="medium">
        <color indexed="23"/>
      </right>
      <top style="thin"/>
      <bottom style="thick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10" fontId="2" fillId="0" borderId="0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168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" fontId="4" fillId="0" borderId="2" xfId="0" applyNumberFormat="1" applyFont="1" applyBorder="1" applyAlignment="1">
      <alignment vertical="top" wrapText="1"/>
    </xf>
    <xf numFmtId="4" fontId="4" fillId="2" borderId="3" xfId="0" applyNumberFormat="1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4" fontId="4" fillId="0" borderId="3" xfId="0" applyNumberFormat="1" applyFont="1" applyBorder="1" applyAlignment="1">
      <alignment vertical="top" wrapText="1"/>
    </xf>
    <xf numFmtId="4" fontId="4" fillId="2" borderId="5" xfId="0" applyNumberFormat="1" applyFont="1" applyFill="1" applyBorder="1" applyAlignment="1">
      <alignment vertical="top" wrapText="1"/>
    </xf>
    <xf numFmtId="4" fontId="4" fillId="0" borderId="6" xfId="0" applyNumberFormat="1" applyFont="1" applyBorder="1" applyAlignment="1">
      <alignment vertical="top" wrapText="1"/>
    </xf>
    <xf numFmtId="4" fontId="4" fillId="2" borderId="6" xfId="0" applyNumberFormat="1" applyFont="1" applyFill="1" applyBorder="1" applyAlignment="1">
      <alignment vertical="top" wrapText="1"/>
    </xf>
    <xf numFmtId="4" fontId="4" fillId="0" borderId="7" xfId="0" applyNumberFormat="1" applyFont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4" fontId="4" fillId="2" borderId="9" xfId="0" applyNumberFormat="1" applyFont="1" applyFill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4" fontId="4" fillId="2" borderId="10" xfId="0" applyNumberFormat="1" applyFont="1" applyFill="1" applyBorder="1" applyAlignment="1">
      <alignment vertical="top" wrapText="1"/>
    </xf>
    <xf numFmtId="4" fontId="4" fillId="2" borderId="11" xfId="0" applyNumberFormat="1" applyFont="1" applyFill="1" applyBorder="1" applyAlignment="1">
      <alignment vertical="top" wrapText="1"/>
    </xf>
    <xf numFmtId="4" fontId="4" fillId="0" borderId="12" xfId="0" applyNumberFormat="1" applyFont="1" applyBorder="1" applyAlignment="1">
      <alignment vertical="top" wrapText="1"/>
    </xf>
    <xf numFmtId="4" fontId="4" fillId="0" borderId="11" xfId="0" applyNumberFormat="1" applyFont="1" applyBorder="1" applyAlignment="1">
      <alignment vertical="top" wrapText="1"/>
    </xf>
    <xf numFmtId="4" fontId="4" fillId="0" borderId="13" xfId="0" applyNumberFormat="1" applyFont="1" applyBorder="1" applyAlignment="1">
      <alignment vertical="top" wrapText="1"/>
    </xf>
    <xf numFmtId="10" fontId="2" fillId="0" borderId="14" xfId="0" applyNumberFormat="1" applyFont="1" applyBorder="1" applyAlignment="1">
      <alignment horizontal="center" vertical="top" wrapText="1"/>
    </xf>
    <xf numFmtId="9" fontId="4" fillId="2" borderId="9" xfId="0" applyNumberFormat="1" applyFont="1" applyFill="1" applyBorder="1" applyAlignment="1">
      <alignment vertical="top" wrapText="1"/>
    </xf>
    <xf numFmtId="9" fontId="4" fillId="0" borderId="11" xfId="0" applyNumberFormat="1" applyFont="1" applyBorder="1" applyAlignment="1">
      <alignment vertical="top" wrapText="1"/>
    </xf>
    <xf numFmtId="9" fontId="4" fillId="2" borderId="11" xfId="0" applyNumberFormat="1" applyFont="1" applyFill="1" applyBorder="1" applyAlignment="1">
      <alignment vertical="top" wrapText="1"/>
    </xf>
    <xf numFmtId="9" fontId="4" fillId="0" borderId="12" xfId="0" applyNumberFormat="1" applyFont="1" applyBorder="1" applyAlignment="1">
      <alignment vertical="top" wrapText="1"/>
    </xf>
    <xf numFmtId="9" fontId="4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2" borderId="17" xfId="0" applyFont="1" applyFill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4" fontId="4" fillId="2" borderId="19" xfId="0" applyNumberFormat="1" applyFont="1" applyFill="1" applyBorder="1" applyAlignment="1">
      <alignment vertical="top" wrapText="1"/>
    </xf>
    <xf numFmtId="4" fontId="4" fillId="0" borderId="19" xfId="0" applyNumberFormat="1" applyFont="1" applyBorder="1" applyAlignment="1">
      <alignment vertical="top" wrapText="1"/>
    </xf>
    <xf numFmtId="4" fontId="4" fillId="0" borderId="20" xfId="0" applyNumberFormat="1" applyFont="1" applyBorder="1" applyAlignment="1">
      <alignment vertical="top" wrapText="1"/>
    </xf>
    <xf numFmtId="4" fontId="4" fillId="0" borderId="21" xfId="0" applyNumberFormat="1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4" fontId="4" fillId="2" borderId="23" xfId="0" applyNumberFormat="1" applyFont="1" applyFill="1" applyBorder="1" applyAlignment="1">
      <alignment vertical="top" wrapText="1"/>
    </xf>
    <xf numFmtId="4" fontId="4" fillId="0" borderId="23" xfId="0" applyNumberFormat="1" applyFont="1" applyBorder="1" applyAlignment="1">
      <alignment vertical="top" wrapText="1"/>
    </xf>
    <xf numFmtId="4" fontId="4" fillId="0" borderId="24" xfId="0" applyNumberFormat="1" applyFont="1" applyBorder="1" applyAlignment="1">
      <alignment vertical="top" wrapText="1"/>
    </xf>
    <xf numFmtId="4" fontId="4" fillId="0" borderId="25" xfId="0" applyNumberFormat="1" applyFont="1" applyBorder="1" applyAlignment="1">
      <alignment vertical="top" wrapText="1"/>
    </xf>
    <xf numFmtId="4" fontId="4" fillId="2" borderId="26" xfId="0" applyNumberFormat="1" applyFont="1" applyFill="1" applyBorder="1" applyAlignment="1">
      <alignment vertical="top" wrapText="1"/>
    </xf>
    <xf numFmtId="4" fontId="4" fillId="2" borderId="27" xfId="0" applyNumberFormat="1" applyFont="1" applyFill="1" applyBorder="1" applyAlignment="1">
      <alignment vertical="top" wrapText="1"/>
    </xf>
    <xf numFmtId="4" fontId="4" fillId="0" borderId="28" xfId="0" applyNumberFormat="1" applyFont="1" applyBorder="1" applyAlignment="1">
      <alignment vertical="top" wrapText="1"/>
    </xf>
    <xf numFmtId="4" fontId="4" fillId="2" borderId="28" xfId="0" applyNumberFormat="1" applyFont="1" applyFill="1" applyBorder="1" applyAlignment="1">
      <alignment vertical="top" wrapText="1"/>
    </xf>
    <xf numFmtId="4" fontId="4" fillId="0" borderId="29" xfId="0" applyNumberFormat="1" applyFont="1" applyBorder="1" applyAlignment="1">
      <alignment vertical="top" wrapText="1"/>
    </xf>
    <xf numFmtId="4" fontId="4" fillId="0" borderId="30" xfId="0" applyNumberFormat="1" applyFont="1" applyBorder="1" applyAlignment="1">
      <alignment vertical="top" wrapText="1"/>
    </xf>
    <xf numFmtId="4" fontId="4" fillId="2" borderId="31" xfId="0" applyNumberFormat="1" applyFont="1" applyFill="1" applyBorder="1" applyAlignment="1">
      <alignment vertical="top" wrapText="1"/>
    </xf>
    <xf numFmtId="4" fontId="4" fillId="0" borderId="32" xfId="0" applyNumberFormat="1" applyFont="1" applyBorder="1" applyAlignment="1">
      <alignment vertical="top" wrapText="1"/>
    </xf>
    <xf numFmtId="10" fontId="2" fillId="0" borderId="18" xfId="0" applyNumberFormat="1" applyFont="1" applyBorder="1" applyAlignment="1">
      <alignment horizontal="center" vertical="top" wrapText="1"/>
    </xf>
    <xf numFmtId="4" fontId="4" fillId="0" borderId="33" xfId="0" applyNumberFormat="1" applyFont="1" applyBorder="1" applyAlignment="1">
      <alignment vertical="top" wrapText="1"/>
    </xf>
    <xf numFmtId="4" fontId="4" fillId="2" borderId="33" xfId="0" applyNumberFormat="1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4" fontId="7" fillId="0" borderId="32" xfId="0" applyNumberFormat="1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vertical="top" wrapText="1"/>
    </xf>
    <xf numFmtId="4" fontId="7" fillId="0" borderId="21" xfId="0" applyNumberFormat="1" applyFont="1" applyFill="1" applyBorder="1" applyAlignment="1">
      <alignment vertical="top" wrapText="1"/>
    </xf>
    <xf numFmtId="4" fontId="7" fillId="0" borderId="25" xfId="0" applyNumberFormat="1" applyFont="1" applyFill="1" applyBorder="1" applyAlignment="1">
      <alignment vertical="top" wrapText="1"/>
    </xf>
    <xf numFmtId="4" fontId="7" fillId="0" borderId="2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4" fontId="9" fillId="2" borderId="11" xfId="0" applyNumberFormat="1" applyFont="1" applyFill="1" applyBorder="1" applyAlignment="1">
      <alignment vertical="top" wrapText="1"/>
    </xf>
    <xf numFmtId="4" fontId="9" fillId="0" borderId="11" xfId="0" applyNumberFormat="1" applyFont="1" applyBorder="1" applyAlignment="1">
      <alignment vertical="top" wrapText="1"/>
    </xf>
    <xf numFmtId="4" fontId="9" fillId="0" borderId="12" xfId="0" applyNumberFormat="1" applyFont="1" applyBorder="1" applyAlignment="1">
      <alignment vertical="top" wrapText="1"/>
    </xf>
    <xf numFmtId="4" fontId="9" fillId="0" borderId="13" xfId="0" applyNumberFormat="1" applyFont="1" applyBorder="1" applyAlignment="1">
      <alignment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3"/>
  <sheetViews>
    <sheetView tabSelected="1" workbookViewId="0" topLeftCell="A1">
      <selection activeCell="E33" sqref="E33"/>
    </sheetView>
  </sheetViews>
  <sheetFormatPr defaultColWidth="9.140625" defaultRowHeight="12.75"/>
  <cols>
    <col min="1" max="1" width="3.421875" style="0" customWidth="1"/>
    <col min="2" max="2" width="10.140625" style="0" customWidth="1"/>
    <col min="3" max="3" width="10.57421875" style="0" customWidth="1"/>
    <col min="4" max="4" width="10.8515625" style="0" customWidth="1"/>
    <col min="5" max="6" width="9.57421875" style="0" bestFit="1" customWidth="1"/>
    <col min="7" max="7" width="9.28125" style="0" customWidth="1"/>
    <col min="8" max="8" width="10.7109375" style="0" customWidth="1"/>
    <col min="9" max="11" width="9.57421875" style="0" bestFit="1" customWidth="1"/>
    <col min="12" max="12" width="9.7109375" style="0" customWidth="1"/>
    <col min="13" max="13" width="10.140625" style="0" customWidth="1"/>
    <col min="14" max="14" width="10.8515625" style="0" customWidth="1"/>
    <col min="15" max="15" width="5.421875" style="0" customWidth="1"/>
    <col min="16" max="16" width="8.421875" style="0" customWidth="1"/>
    <col min="17" max="17" width="9.421875" style="0" bestFit="1" customWidth="1"/>
    <col min="18" max="18" width="9.00390625" style="0" customWidth="1"/>
    <col min="19" max="19" width="11.140625" style="0" customWidth="1"/>
    <col min="20" max="20" width="14.28125" style="0" customWidth="1"/>
  </cols>
  <sheetData>
    <row r="2" spans="2:20" s="7" customFormat="1" ht="15.75" customHeight="1" thickBot="1">
      <c r="B2" s="7" t="s">
        <v>33</v>
      </c>
      <c r="C2" s="7" t="s">
        <v>34</v>
      </c>
      <c r="D2" s="7" t="s">
        <v>35</v>
      </c>
      <c r="E2" s="7" t="s">
        <v>51</v>
      </c>
      <c r="F2" s="7" t="s">
        <v>36</v>
      </c>
      <c r="G2" s="7" t="s">
        <v>37</v>
      </c>
      <c r="H2" s="7" t="s">
        <v>38</v>
      </c>
      <c r="I2" s="7" t="s">
        <v>39</v>
      </c>
      <c r="J2" s="7" t="s">
        <v>40</v>
      </c>
      <c r="K2" s="19" t="s">
        <v>41</v>
      </c>
      <c r="L2" s="19" t="s">
        <v>42</v>
      </c>
      <c r="M2" s="19" t="s">
        <v>43</v>
      </c>
      <c r="N2" s="19" t="s">
        <v>44</v>
      </c>
      <c r="O2" s="19" t="s">
        <v>45</v>
      </c>
      <c r="P2" s="19" t="s">
        <v>46</v>
      </c>
      <c r="Q2" s="19" t="s">
        <v>47</v>
      </c>
      <c r="R2" s="19" t="s">
        <v>48</v>
      </c>
      <c r="S2" s="19" t="s">
        <v>49</v>
      </c>
      <c r="T2" s="19" t="s">
        <v>50</v>
      </c>
    </row>
    <row r="3" spans="2:21" s="11" customFormat="1" ht="28.5" customHeight="1" thickBot="1" thickTop="1">
      <c r="B3" s="80" t="s">
        <v>0</v>
      </c>
      <c r="C3" s="82" t="s">
        <v>1</v>
      </c>
      <c r="D3" s="84" t="s">
        <v>58</v>
      </c>
      <c r="E3" s="86" t="s">
        <v>2</v>
      </c>
      <c r="F3" s="86"/>
      <c r="G3" s="86"/>
      <c r="H3" s="87"/>
      <c r="I3" s="88" t="s">
        <v>3</v>
      </c>
      <c r="J3" s="89"/>
      <c r="K3" s="90"/>
      <c r="L3" s="84" t="s">
        <v>4</v>
      </c>
      <c r="M3" s="91" t="s">
        <v>5</v>
      </c>
      <c r="N3" s="84" t="s">
        <v>6</v>
      </c>
      <c r="O3" s="84" t="s">
        <v>57</v>
      </c>
      <c r="P3" s="95" t="s">
        <v>7</v>
      </c>
      <c r="Q3" s="88" t="s">
        <v>8</v>
      </c>
      <c r="R3" s="90"/>
      <c r="S3" s="95" t="s">
        <v>9</v>
      </c>
      <c r="T3" s="93" t="s">
        <v>10</v>
      </c>
      <c r="U3" s="17"/>
    </row>
    <row r="4" spans="2:21" s="11" customFormat="1" ht="34.5" customHeight="1" thickBot="1">
      <c r="B4" s="81"/>
      <c r="C4" s="83"/>
      <c r="D4" s="85"/>
      <c r="E4" s="47" t="s">
        <v>11</v>
      </c>
      <c r="F4" s="52" t="s">
        <v>12</v>
      </c>
      <c r="G4" s="52" t="s">
        <v>13</v>
      </c>
      <c r="H4" s="43" t="s">
        <v>27</v>
      </c>
      <c r="I4" s="47" t="s">
        <v>11</v>
      </c>
      <c r="J4" s="52" t="s">
        <v>12</v>
      </c>
      <c r="K4" s="43" t="s">
        <v>15</v>
      </c>
      <c r="L4" s="85"/>
      <c r="M4" s="92"/>
      <c r="N4" s="85"/>
      <c r="O4" s="85"/>
      <c r="P4" s="96"/>
      <c r="Q4" s="65">
        <v>0.0775</v>
      </c>
      <c r="R4" s="37">
        <v>0.01</v>
      </c>
      <c r="S4" s="96"/>
      <c r="T4" s="94"/>
      <c r="U4" s="18"/>
    </row>
    <row r="5" spans="2:21" s="16" customFormat="1" ht="18.75" customHeight="1" thickTop="1">
      <c r="B5" s="22" t="s">
        <v>16</v>
      </c>
      <c r="C5" s="58">
        <v>8000</v>
      </c>
      <c r="D5" s="33">
        <f>C5</f>
        <v>8000</v>
      </c>
      <c r="E5" s="48">
        <f aca="true" t="shared" si="0" ref="E5:E14">9.76%*C5</f>
        <v>780.8</v>
      </c>
      <c r="F5" s="53">
        <f aca="true" t="shared" si="1" ref="F5:F14">6.5%*C5</f>
        <v>520</v>
      </c>
      <c r="G5" s="53">
        <f aca="true" t="shared" si="2" ref="G5:G17">2.45%*C5</f>
        <v>196</v>
      </c>
      <c r="H5" s="76">
        <f aca="true" t="shared" si="3" ref="H5:H17">E5+F5+G5</f>
        <v>1496.8</v>
      </c>
      <c r="I5" s="48">
        <f aca="true" t="shared" si="4" ref="I5:I14">9.76%*C5</f>
        <v>780.8</v>
      </c>
      <c r="J5" s="53">
        <f aca="true" t="shared" si="5" ref="J5:J14">6.5%*C5</f>
        <v>520</v>
      </c>
      <c r="K5" s="33">
        <f aca="true" t="shared" si="6" ref="K5:K17">1.8%*C5</f>
        <v>144.00000000000003</v>
      </c>
      <c r="L5" s="30">
        <v>102.25</v>
      </c>
      <c r="M5" s="57">
        <f aca="true" t="shared" si="7" ref="M5:M17">C5-H5-L5</f>
        <v>6400.95</v>
      </c>
      <c r="N5" s="30">
        <f>M5</f>
        <v>6400.95</v>
      </c>
      <c r="O5" s="38">
        <v>0.19</v>
      </c>
      <c r="P5" s="30">
        <v>44.17</v>
      </c>
      <c r="Q5" s="57">
        <f aca="true" t="shared" si="8" ref="Q5:Q17">(C5-H5)*7.75%</f>
        <v>503.998</v>
      </c>
      <c r="R5" s="30">
        <f aca="true" t="shared" si="9" ref="R5:R17">(C5-H5)*1%</f>
        <v>65.032</v>
      </c>
      <c r="S5" s="30">
        <f aca="true" t="shared" si="10" ref="S5:S17">(M5*O5)-P5-Q5</f>
        <v>668.0124999999998</v>
      </c>
      <c r="T5" s="25">
        <f aca="true" t="shared" si="11" ref="T5:T17">C5-H5-Q5-R5-S5</f>
        <v>5266.1575</v>
      </c>
      <c r="U5" s="15"/>
    </row>
    <row r="6" spans="2:21" ht="18.75" customHeight="1">
      <c r="B6" s="23" t="s">
        <v>17</v>
      </c>
      <c r="C6" s="59">
        <v>8000</v>
      </c>
      <c r="D6" s="35">
        <f aca="true" t="shared" si="12" ref="D6:D17">C6+D5</f>
        <v>16000</v>
      </c>
      <c r="E6" s="49">
        <f t="shared" si="0"/>
        <v>780.8</v>
      </c>
      <c r="F6" s="54">
        <f t="shared" si="1"/>
        <v>520</v>
      </c>
      <c r="G6" s="54">
        <f t="shared" si="2"/>
        <v>196</v>
      </c>
      <c r="H6" s="77">
        <f t="shared" si="3"/>
        <v>1496.8</v>
      </c>
      <c r="I6" s="49">
        <f t="shared" si="4"/>
        <v>780.8</v>
      </c>
      <c r="J6" s="54">
        <f t="shared" si="5"/>
        <v>520</v>
      </c>
      <c r="K6" s="35">
        <f t="shared" si="6"/>
        <v>144.00000000000003</v>
      </c>
      <c r="L6" s="35">
        <v>102.25</v>
      </c>
      <c r="M6" s="49">
        <f t="shared" si="7"/>
        <v>6400.95</v>
      </c>
      <c r="N6" s="35">
        <f aca="true" t="shared" si="13" ref="N6:N17">M6+N5</f>
        <v>12801.9</v>
      </c>
      <c r="O6" s="39">
        <v>0.19</v>
      </c>
      <c r="P6" s="35">
        <v>44.17</v>
      </c>
      <c r="Q6" s="66">
        <f t="shared" si="8"/>
        <v>503.998</v>
      </c>
      <c r="R6" s="31">
        <f t="shared" si="9"/>
        <v>65.032</v>
      </c>
      <c r="S6" s="31">
        <f t="shared" si="10"/>
        <v>668.0124999999998</v>
      </c>
      <c r="T6" s="26">
        <f t="shared" si="11"/>
        <v>5266.1575</v>
      </c>
      <c r="U6" s="1"/>
    </row>
    <row r="7" spans="2:21" ht="18.75" customHeight="1">
      <c r="B7" s="22" t="s">
        <v>18</v>
      </c>
      <c r="C7" s="60">
        <v>8000</v>
      </c>
      <c r="D7" s="33">
        <f t="shared" si="12"/>
        <v>24000</v>
      </c>
      <c r="E7" s="48">
        <f t="shared" si="0"/>
        <v>780.8</v>
      </c>
      <c r="F7" s="53">
        <f t="shared" si="1"/>
        <v>520</v>
      </c>
      <c r="G7" s="53">
        <f t="shared" si="2"/>
        <v>196</v>
      </c>
      <c r="H7" s="76">
        <f t="shared" si="3"/>
        <v>1496.8</v>
      </c>
      <c r="I7" s="48">
        <f t="shared" si="4"/>
        <v>780.8</v>
      </c>
      <c r="J7" s="53">
        <f t="shared" si="5"/>
        <v>520</v>
      </c>
      <c r="K7" s="33">
        <f t="shared" si="6"/>
        <v>144.00000000000003</v>
      </c>
      <c r="L7" s="33">
        <v>102.25</v>
      </c>
      <c r="M7" s="48">
        <f t="shared" si="7"/>
        <v>6400.95</v>
      </c>
      <c r="N7" s="33">
        <f t="shared" si="13"/>
        <v>19202.85</v>
      </c>
      <c r="O7" s="40">
        <v>0.19</v>
      </c>
      <c r="P7" s="33">
        <v>44.17</v>
      </c>
      <c r="Q7" s="67">
        <f t="shared" si="8"/>
        <v>503.998</v>
      </c>
      <c r="R7" s="32">
        <f t="shared" si="9"/>
        <v>65.032</v>
      </c>
      <c r="S7" s="32">
        <f t="shared" si="10"/>
        <v>668.0124999999998</v>
      </c>
      <c r="T7" s="27">
        <f t="shared" si="11"/>
        <v>5266.1575</v>
      </c>
      <c r="U7" s="1"/>
    </row>
    <row r="8" spans="2:21" ht="18.75" customHeight="1">
      <c r="B8" s="23" t="s">
        <v>19</v>
      </c>
      <c r="C8" s="59">
        <v>8000</v>
      </c>
      <c r="D8" s="35">
        <f t="shared" si="12"/>
        <v>32000</v>
      </c>
      <c r="E8" s="49">
        <f t="shared" si="0"/>
        <v>780.8</v>
      </c>
      <c r="F8" s="54">
        <f t="shared" si="1"/>
        <v>520</v>
      </c>
      <c r="G8" s="54">
        <f t="shared" si="2"/>
        <v>196</v>
      </c>
      <c r="H8" s="77">
        <f t="shared" si="3"/>
        <v>1496.8</v>
      </c>
      <c r="I8" s="49">
        <f t="shared" si="4"/>
        <v>780.8</v>
      </c>
      <c r="J8" s="54">
        <f t="shared" si="5"/>
        <v>520</v>
      </c>
      <c r="K8" s="35">
        <f t="shared" si="6"/>
        <v>144.00000000000003</v>
      </c>
      <c r="L8" s="35">
        <v>102.25</v>
      </c>
      <c r="M8" s="49">
        <f t="shared" si="7"/>
        <v>6400.95</v>
      </c>
      <c r="N8" s="35">
        <f t="shared" si="13"/>
        <v>25603.8</v>
      </c>
      <c r="O8" s="39">
        <v>0.19</v>
      </c>
      <c r="P8" s="35">
        <v>44.17</v>
      </c>
      <c r="Q8" s="66">
        <f t="shared" si="8"/>
        <v>503.998</v>
      </c>
      <c r="R8" s="31">
        <f t="shared" si="9"/>
        <v>65.032</v>
      </c>
      <c r="S8" s="31">
        <f t="shared" si="10"/>
        <v>668.0124999999998</v>
      </c>
      <c r="T8" s="26">
        <f t="shared" si="11"/>
        <v>5266.1575</v>
      </c>
      <c r="U8" s="1"/>
    </row>
    <row r="9" spans="2:21" ht="18.75" customHeight="1">
      <c r="B9" s="22" t="s">
        <v>20</v>
      </c>
      <c r="C9" s="60">
        <v>8000</v>
      </c>
      <c r="D9" s="33">
        <f t="shared" si="12"/>
        <v>40000</v>
      </c>
      <c r="E9" s="48">
        <f t="shared" si="0"/>
        <v>780.8</v>
      </c>
      <c r="F9" s="53">
        <f t="shared" si="1"/>
        <v>520</v>
      </c>
      <c r="G9" s="53">
        <f t="shared" si="2"/>
        <v>196</v>
      </c>
      <c r="H9" s="76">
        <f t="shared" si="3"/>
        <v>1496.8</v>
      </c>
      <c r="I9" s="48">
        <f t="shared" si="4"/>
        <v>780.8</v>
      </c>
      <c r="J9" s="53">
        <f t="shared" si="5"/>
        <v>520</v>
      </c>
      <c r="K9" s="33">
        <f t="shared" si="6"/>
        <v>144.00000000000003</v>
      </c>
      <c r="L9" s="33">
        <v>102.25</v>
      </c>
      <c r="M9" s="48">
        <f t="shared" si="7"/>
        <v>6400.95</v>
      </c>
      <c r="N9" s="33">
        <f t="shared" si="13"/>
        <v>32004.75</v>
      </c>
      <c r="O9" s="40">
        <v>0.19</v>
      </c>
      <c r="P9" s="33">
        <v>44.17</v>
      </c>
      <c r="Q9" s="67">
        <f t="shared" si="8"/>
        <v>503.998</v>
      </c>
      <c r="R9" s="32">
        <f t="shared" si="9"/>
        <v>65.032</v>
      </c>
      <c r="S9" s="32">
        <f t="shared" si="10"/>
        <v>668.0124999999998</v>
      </c>
      <c r="T9" s="27">
        <f t="shared" si="11"/>
        <v>5266.1575</v>
      </c>
      <c r="U9" s="1"/>
    </row>
    <row r="10" spans="2:21" ht="18.75" customHeight="1">
      <c r="B10" s="23" t="s">
        <v>21</v>
      </c>
      <c r="C10" s="59">
        <v>8000</v>
      </c>
      <c r="D10" s="35">
        <f t="shared" si="12"/>
        <v>48000</v>
      </c>
      <c r="E10" s="49">
        <f t="shared" si="0"/>
        <v>780.8</v>
      </c>
      <c r="F10" s="54">
        <f t="shared" si="1"/>
        <v>520</v>
      </c>
      <c r="G10" s="54">
        <f t="shared" si="2"/>
        <v>196</v>
      </c>
      <c r="H10" s="77">
        <f t="shared" si="3"/>
        <v>1496.8</v>
      </c>
      <c r="I10" s="49">
        <f t="shared" si="4"/>
        <v>780.8</v>
      </c>
      <c r="J10" s="54">
        <f t="shared" si="5"/>
        <v>520</v>
      </c>
      <c r="K10" s="35">
        <f t="shared" si="6"/>
        <v>144.00000000000003</v>
      </c>
      <c r="L10" s="35">
        <v>102.25</v>
      </c>
      <c r="M10" s="49">
        <f t="shared" si="7"/>
        <v>6400.95</v>
      </c>
      <c r="N10" s="35">
        <f t="shared" si="13"/>
        <v>38405.7</v>
      </c>
      <c r="O10" s="39">
        <v>0.19</v>
      </c>
      <c r="P10" s="35">
        <v>44.17</v>
      </c>
      <c r="Q10" s="66">
        <f t="shared" si="8"/>
        <v>503.998</v>
      </c>
      <c r="R10" s="31">
        <f t="shared" si="9"/>
        <v>65.032</v>
      </c>
      <c r="S10" s="31">
        <f t="shared" si="10"/>
        <v>668.0124999999998</v>
      </c>
      <c r="T10" s="26">
        <f t="shared" si="11"/>
        <v>5266.1575</v>
      </c>
      <c r="U10" s="1"/>
    </row>
    <row r="11" spans="2:21" ht="18.75" customHeight="1">
      <c r="B11" s="22" t="s">
        <v>22</v>
      </c>
      <c r="C11" s="60">
        <v>8000</v>
      </c>
      <c r="D11" s="33">
        <f t="shared" si="12"/>
        <v>56000</v>
      </c>
      <c r="E11" s="48">
        <f t="shared" si="0"/>
        <v>780.8</v>
      </c>
      <c r="F11" s="53">
        <f t="shared" si="1"/>
        <v>520</v>
      </c>
      <c r="G11" s="53">
        <f t="shared" si="2"/>
        <v>196</v>
      </c>
      <c r="H11" s="76">
        <f t="shared" si="3"/>
        <v>1496.8</v>
      </c>
      <c r="I11" s="48">
        <f t="shared" si="4"/>
        <v>780.8</v>
      </c>
      <c r="J11" s="53">
        <f t="shared" si="5"/>
        <v>520</v>
      </c>
      <c r="K11" s="33">
        <f t="shared" si="6"/>
        <v>144.00000000000003</v>
      </c>
      <c r="L11" s="33">
        <v>102.25</v>
      </c>
      <c r="M11" s="48">
        <f t="shared" si="7"/>
        <v>6400.95</v>
      </c>
      <c r="N11" s="33">
        <f t="shared" si="13"/>
        <v>44806.649999999994</v>
      </c>
      <c r="O11" s="40">
        <v>0.3</v>
      </c>
      <c r="P11" s="33">
        <v>44.17</v>
      </c>
      <c r="Q11" s="67">
        <f t="shared" si="8"/>
        <v>503.998</v>
      </c>
      <c r="R11" s="32">
        <f t="shared" si="9"/>
        <v>65.032</v>
      </c>
      <c r="S11" s="32">
        <f t="shared" si="10"/>
        <v>1372.1169999999997</v>
      </c>
      <c r="T11" s="27">
        <f t="shared" si="11"/>
        <v>4562.053</v>
      </c>
      <c r="U11" s="1"/>
    </row>
    <row r="12" spans="2:21" ht="18.75" customHeight="1">
      <c r="B12" s="23" t="s">
        <v>23</v>
      </c>
      <c r="C12" s="59">
        <v>8000</v>
      </c>
      <c r="D12" s="35">
        <f t="shared" si="12"/>
        <v>64000</v>
      </c>
      <c r="E12" s="49">
        <f t="shared" si="0"/>
        <v>780.8</v>
      </c>
      <c r="F12" s="54">
        <f t="shared" si="1"/>
        <v>520</v>
      </c>
      <c r="G12" s="54">
        <f t="shared" si="2"/>
        <v>196</v>
      </c>
      <c r="H12" s="77">
        <f t="shared" si="3"/>
        <v>1496.8</v>
      </c>
      <c r="I12" s="49">
        <f t="shared" si="4"/>
        <v>780.8</v>
      </c>
      <c r="J12" s="54">
        <f t="shared" si="5"/>
        <v>520</v>
      </c>
      <c r="K12" s="35">
        <f t="shared" si="6"/>
        <v>144.00000000000003</v>
      </c>
      <c r="L12" s="35">
        <v>102.25</v>
      </c>
      <c r="M12" s="49">
        <f t="shared" si="7"/>
        <v>6400.95</v>
      </c>
      <c r="N12" s="35">
        <f t="shared" si="13"/>
        <v>51207.59999999999</v>
      </c>
      <c r="O12" s="39">
        <v>0.3</v>
      </c>
      <c r="P12" s="35">
        <v>44.17</v>
      </c>
      <c r="Q12" s="49">
        <f t="shared" si="8"/>
        <v>503.998</v>
      </c>
      <c r="R12" s="35">
        <f t="shared" si="9"/>
        <v>65.032</v>
      </c>
      <c r="S12" s="31">
        <f t="shared" si="10"/>
        <v>1372.1169999999997</v>
      </c>
      <c r="T12" s="26">
        <f t="shared" si="11"/>
        <v>4562.053</v>
      </c>
      <c r="U12" s="1"/>
    </row>
    <row r="13" spans="2:21" ht="18.75" customHeight="1">
      <c r="B13" s="22" t="s">
        <v>24</v>
      </c>
      <c r="C13" s="60">
        <v>8000</v>
      </c>
      <c r="D13" s="33">
        <f t="shared" si="12"/>
        <v>72000</v>
      </c>
      <c r="E13" s="48">
        <f t="shared" si="0"/>
        <v>780.8</v>
      </c>
      <c r="F13" s="53">
        <f t="shared" si="1"/>
        <v>520</v>
      </c>
      <c r="G13" s="53">
        <f t="shared" si="2"/>
        <v>196</v>
      </c>
      <c r="H13" s="76">
        <f t="shared" si="3"/>
        <v>1496.8</v>
      </c>
      <c r="I13" s="48">
        <f t="shared" si="4"/>
        <v>780.8</v>
      </c>
      <c r="J13" s="53">
        <f t="shared" si="5"/>
        <v>520</v>
      </c>
      <c r="K13" s="33">
        <f t="shared" si="6"/>
        <v>144.00000000000003</v>
      </c>
      <c r="L13" s="33">
        <v>102.25</v>
      </c>
      <c r="M13" s="48">
        <f t="shared" si="7"/>
        <v>6400.95</v>
      </c>
      <c r="N13" s="33">
        <f t="shared" si="13"/>
        <v>57608.54999999999</v>
      </c>
      <c r="O13" s="40">
        <v>0.3</v>
      </c>
      <c r="P13" s="33">
        <v>44.17</v>
      </c>
      <c r="Q13" s="48">
        <f t="shared" si="8"/>
        <v>503.998</v>
      </c>
      <c r="R13" s="33">
        <f t="shared" si="9"/>
        <v>65.032</v>
      </c>
      <c r="S13" s="33">
        <f t="shared" si="10"/>
        <v>1372.1169999999997</v>
      </c>
      <c r="T13" s="21">
        <f t="shared" si="11"/>
        <v>4562.053</v>
      </c>
      <c r="U13" s="1"/>
    </row>
    <row r="14" spans="2:21" ht="18.75" customHeight="1">
      <c r="B14" s="29" t="s">
        <v>25</v>
      </c>
      <c r="C14" s="61">
        <v>1560</v>
      </c>
      <c r="D14" s="34">
        <f t="shared" si="12"/>
        <v>73560</v>
      </c>
      <c r="E14" s="50">
        <f t="shared" si="0"/>
        <v>152.256</v>
      </c>
      <c r="F14" s="55">
        <f t="shared" si="1"/>
        <v>101.4</v>
      </c>
      <c r="G14" s="55">
        <f t="shared" si="2"/>
        <v>38.22</v>
      </c>
      <c r="H14" s="78">
        <f t="shared" si="3"/>
        <v>291.876</v>
      </c>
      <c r="I14" s="50">
        <f t="shared" si="4"/>
        <v>152.256</v>
      </c>
      <c r="J14" s="55">
        <f t="shared" si="5"/>
        <v>101.4</v>
      </c>
      <c r="K14" s="34">
        <f t="shared" si="6"/>
        <v>28.080000000000002</v>
      </c>
      <c r="L14" s="34">
        <v>102.25</v>
      </c>
      <c r="M14" s="50">
        <f t="shared" si="7"/>
        <v>1165.874</v>
      </c>
      <c r="N14" s="34">
        <f t="shared" si="13"/>
        <v>58774.42399999999</v>
      </c>
      <c r="O14" s="41">
        <v>0.3</v>
      </c>
      <c r="P14" s="34">
        <v>44.17</v>
      </c>
      <c r="Q14" s="50">
        <f t="shared" si="8"/>
        <v>98.27961</v>
      </c>
      <c r="R14" s="34">
        <f t="shared" si="9"/>
        <v>12.68124</v>
      </c>
      <c r="S14" s="34">
        <f t="shared" si="10"/>
        <v>207.31259</v>
      </c>
      <c r="T14" s="28">
        <f t="shared" si="11"/>
        <v>949.8505600000001</v>
      </c>
      <c r="U14" s="1"/>
    </row>
    <row r="15" spans="2:21" ht="18.75" customHeight="1">
      <c r="B15" s="44" t="s">
        <v>61</v>
      </c>
      <c r="C15" s="62">
        <v>6440</v>
      </c>
      <c r="D15" s="35">
        <f t="shared" si="12"/>
        <v>80000</v>
      </c>
      <c r="E15" s="49">
        <v>0</v>
      </c>
      <c r="F15" s="54">
        <v>0</v>
      </c>
      <c r="G15" s="54">
        <f>2.45%*C15</f>
        <v>157.78</v>
      </c>
      <c r="H15" s="77">
        <f t="shared" si="3"/>
        <v>157.78</v>
      </c>
      <c r="I15" s="49">
        <v>0</v>
      </c>
      <c r="J15" s="54">
        <v>0</v>
      </c>
      <c r="K15" s="35">
        <f t="shared" si="6"/>
        <v>115.92000000000002</v>
      </c>
      <c r="L15" s="35">
        <v>0</v>
      </c>
      <c r="M15" s="49">
        <f t="shared" si="7"/>
        <v>6282.22</v>
      </c>
      <c r="N15" s="35">
        <f t="shared" si="13"/>
        <v>65056.64399999999</v>
      </c>
      <c r="O15" s="39">
        <v>0.3</v>
      </c>
      <c r="P15" s="35">
        <v>0</v>
      </c>
      <c r="Q15" s="49">
        <f t="shared" si="8"/>
        <v>486.87205</v>
      </c>
      <c r="R15" s="35">
        <f t="shared" si="9"/>
        <v>62.8222</v>
      </c>
      <c r="S15" s="35">
        <f t="shared" si="10"/>
        <v>1397.79395</v>
      </c>
      <c r="T15" s="24">
        <f t="shared" si="11"/>
        <v>4334.7318000000005</v>
      </c>
      <c r="U15" s="1"/>
    </row>
    <row r="16" spans="2:21" ht="18.75" customHeight="1">
      <c r="B16" s="46" t="s">
        <v>62</v>
      </c>
      <c r="C16" s="63">
        <v>8000</v>
      </c>
      <c r="D16" s="33">
        <f t="shared" si="12"/>
        <v>88000</v>
      </c>
      <c r="E16" s="48">
        <v>0</v>
      </c>
      <c r="F16" s="53">
        <v>0</v>
      </c>
      <c r="G16" s="53">
        <f t="shared" si="2"/>
        <v>196</v>
      </c>
      <c r="H16" s="76">
        <f t="shared" si="3"/>
        <v>196</v>
      </c>
      <c r="I16" s="48">
        <v>0</v>
      </c>
      <c r="J16" s="53">
        <v>0</v>
      </c>
      <c r="K16" s="33">
        <f t="shared" si="6"/>
        <v>144.00000000000003</v>
      </c>
      <c r="L16" s="33">
        <v>102.25</v>
      </c>
      <c r="M16" s="48">
        <f t="shared" si="7"/>
        <v>7701.75</v>
      </c>
      <c r="N16" s="33">
        <f t="shared" si="13"/>
        <v>72758.394</v>
      </c>
      <c r="O16" s="40">
        <v>0.3</v>
      </c>
      <c r="P16" s="33">
        <v>44.17</v>
      </c>
      <c r="Q16" s="48">
        <f t="shared" si="8"/>
        <v>604.81</v>
      </c>
      <c r="R16" s="33">
        <f t="shared" si="9"/>
        <v>78.04</v>
      </c>
      <c r="S16" s="33">
        <f t="shared" si="10"/>
        <v>1661.545</v>
      </c>
      <c r="T16" s="21">
        <f t="shared" si="11"/>
        <v>5459.6050000000005</v>
      </c>
      <c r="U16" s="1"/>
    </row>
    <row r="17" spans="2:21" ht="18.75" customHeight="1" thickBot="1">
      <c r="B17" s="45" t="s">
        <v>59</v>
      </c>
      <c r="C17" s="64">
        <v>8000</v>
      </c>
      <c r="D17" s="36">
        <f t="shared" si="12"/>
        <v>96000</v>
      </c>
      <c r="E17" s="51">
        <v>0</v>
      </c>
      <c r="F17" s="56">
        <v>0</v>
      </c>
      <c r="G17" s="56">
        <f t="shared" si="2"/>
        <v>196</v>
      </c>
      <c r="H17" s="79">
        <f t="shared" si="3"/>
        <v>196</v>
      </c>
      <c r="I17" s="51">
        <v>0</v>
      </c>
      <c r="J17" s="56">
        <v>0</v>
      </c>
      <c r="K17" s="36">
        <f t="shared" si="6"/>
        <v>144.00000000000003</v>
      </c>
      <c r="L17" s="36">
        <v>102.25</v>
      </c>
      <c r="M17" s="51">
        <f t="shared" si="7"/>
        <v>7701.75</v>
      </c>
      <c r="N17" s="36">
        <f t="shared" si="13"/>
        <v>80460.144</v>
      </c>
      <c r="O17" s="42">
        <v>0.3</v>
      </c>
      <c r="P17" s="36">
        <v>44.17</v>
      </c>
      <c r="Q17" s="51">
        <f t="shared" si="8"/>
        <v>604.81</v>
      </c>
      <c r="R17" s="36">
        <f t="shared" si="9"/>
        <v>78.04</v>
      </c>
      <c r="S17" s="36">
        <f t="shared" si="10"/>
        <v>1661.545</v>
      </c>
      <c r="T17" s="20">
        <f t="shared" si="11"/>
        <v>5459.6050000000005</v>
      </c>
      <c r="U17" s="1"/>
    </row>
    <row r="18" spans="2:21" s="75" customFormat="1" ht="18.75" customHeight="1" thickBot="1" thickTop="1">
      <c r="B18" s="68" t="s">
        <v>14</v>
      </c>
      <c r="C18" s="69">
        <f>SUM(C5:C17)</f>
        <v>96000</v>
      </c>
      <c r="D18" s="70"/>
      <c r="E18" s="71">
        <f aca="true" t="shared" si="14" ref="E18:M18">SUM(E5:E17)</f>
        <v>7179.456000000001</v>
      </c>
      <c r="F18" s="72">
        <f t="shared" si="14"/>
        <v>4781.4</v>
      </c>
      <c r="G18" s="72">
        <f t="shared" si="14"/>
        <v>2352</v>
      </c>
      <c r="H18" s="70">
        <f t="shared" si="14"/>
        <v>14312.855999999998</v>
      </c>
      <c r="I18" s="71">
        <f t="shared" si="14"/>
        <v>7179.456000000001</v>
      </c>
      <c r="J18" s="72">
        <f t="shared" si="14"/>
        <v>4781.4</v>
      </c>
      <c r="K18" s="70">
        <f t="shared" si="14"/>
        <v>1728.0000000000002</v>
      </c>
      <c r="L18" s="70">
        <f t="shared" si="14"/>
        <v>1227</v>
      </c>
      <c r="M18" s="71">
        <f t="shared" si="14"/>
        <v>80460.144</v>
      </c>
      <c r="N18" s="70"/>
      <c r="O18" s="70"/>
      <c r="P18" s="70">
        <f>SUM(P5:P17)</f>
        <v>530.0400000000001</v>
      </c>
      <c r="Q18" s="71">
        <f>SUM(Q5:Q17)</f>
        <v>6330.7536599999985</v>
      </c>
      <c r="R18" s="70">
        <f>SUM(R5:R17)</f>
        <v>816.8714399999999</v>
      </c>
      <c r="S18" s="70">
        <f>SUM(S5:S17)</f>
        <v>13052.622539999998</v>
      </c>
      <c r="T18" s="73">
        <f>SUM(T5:T17)</f>
        <v>61486.89636000001</v>
      </c>
      <c r="U18" s="74"/>
    </row>
    <row r="19" ht="13.5" thickTop="1"/>
    <row r="20" spans="5:19" s="6" customFormat="1" ht="12.75">
      <c r="E20" s="6" t="s">
        <v>28</v>
      </c>
      <c r="G20" s="6" t="s">
        <v>30</v>
      </c>
      <c r="M20" s="6" t="s">
        <v>32</v>
      </c>
      <c r="Q20" s="6" t="s">
        <v>52</v>
      </c>
      <c r="S20" s="6" t="s">
        <v>54</v>
      </c>
    </row>
    <row r="21" spans="4:20" s="6" customFormat="1" ht="12.75">
      <c r="D21" t="s">
        <v>56</v>
      </c>
      <c r="F21" s="6" t="s">
        <v>29</v>
      </c>
      <c r="H21" s="6" t="s">
        <v>31</v>
      </c>
      <c r="R21" s="6" t="s">
        <v>53</v>
      </c>
      <c r="T21" s="8" t="s">
        <v>55</v>
      </c>
    </row>
    <row r="22" spans="17:19" ht="12.75">
      <c r="Q22" s="2"/>
      <c r="R22" s="2"/>
      <c r="S22" s="2"/>
    </row>
    <row r="23" spans="17:19" ht="12.75">
      <c r="Q23" s="2"/>
      <c r="R23" s="2"/>
      <c r="S23" s="2"/>
    </row>
    <row r="24" spans="2:19" ht="12.75">
      <c r="B24" s="5" t="s">
        <v>63</v>
      </c>
      <c r="C24" s="9">
        <f>2790*19%</f>
        <v>530.1</v>
      </c>
      <c r="E24" s="12" t="s">
        <v>60</v>
      </c>
      <c r="F24" s="13">
        <v>37024</v>
      </c>
      <c r="G24" s="14">
        <v>0.19</v>
      </c>
      <c r="P24" s="4"/>
      <c r="Q24" s="2"/>
      <c r="R24" s="2"/>
      <c r="S24" s="2"/>
    </row>
    <row r="25" spans="2:19" ht="12.75">
      <c r="B25" t="s">
        <v>26</v>
      </c>
      <c r="C25" s="10">
        <f>530.08/12</f>
        <v>44.17333333333334</v>
      </c>
      <c r="E25" s="13">
        <v>37014</v>
      </c>
      <c r="F25" s="13">
        <v>74048</v>
      </c>
      <c r="G25" s="14">
        <v>0.3</v>
      </c>
      <c r="Q25" s="2"/>
      <c r="R25" s="2"/>
      <c r="S25" s="2"/>
    </row>
    <row r="26" spans="5:19" ht="12.75">
      <c r="E26" s="13">
        <v>74048</v>
      </c>
      <c r="F26" s="12" t="s">
        <v>60</v>
      </c>
      <c r="G26" s="14">
        <v>0.4</v>
      </c>
      <c r="Q26" s="2"/>
      <c r="R26" s="2"/>
      <c r="S26" s="2"/>
    </row>
    <row r="27" spans="17:19" ht="12.75">
      <c r="Q27" s="3"/>
      <c r="R27" s="3"/>
      <c r="S27" s="2"/>
    </row>
    <row r="28" spans="17:19" ht="12.75">
      <c r="Q28" s="2"/>
      <c r="R28" s="2"/>
      <c r="S28" s="2"/>
    </row>
    <row r="29" spans="17:19" ht="12.75">
      <c r="Q29" s="2"/>
      <c r="R29" s="2"/>
      <c r="S29" s="2"/>
    </row>
    <row r="30" spans="11:19" ht="12.75">
      <c r="K30" s="4"/>
      <c r="Q30" s="2"/>
      <c r="R30" s="2"/>
      <c r="S30" s="2"/>
    </row>
    <row r="31" spans="17:19" ht="12.75">
      <c r="Q31" s="2"/>
      <c r="R31" s="2"/>
      <c r="S31" s="2"/>
    </row>
    <row r="32" spans="17:19" ht="12.75">
      <c r="Q32" s="2"/>
      <c r="R32" s="2"/>
      <c r="S32" s="2"/>
    </row>
    <row r="33" ht="12.75">
      <c r="K33" s="4"/>
    </row>
  </sheetData>
  <mergeCells count="13">
    <mergeCell ref="M3:M4"/>
    <mergeCell ref="N3:N4"/>
    <mergeCell ref="O3:O4"/>
    <mergeCell ref="T3:T4"/>
    <mergeCell ref="P3:P4"/>
    <mergeCell ref="Q3:R3"/>
    <mergeCell ref="S3:S4"/>
    <mergeCell ref="B3:B4"/>
    <mergeCell ref="C3:C4"/>
    <mergeCell ref="D3:D4"/>
    <mergeCell ref="L3:L4"/>
    <mergeCell ref="E3:H3"/>
    <mergeCell ref="I3:K3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2006-10-18T19:30:22Z</cp:lastPrinted>
  <dcterms:created xsi:type="dcterms:W3CDTF">2006-10-12T14:11:23Z</dcterms:created>
  <dcterms:modified xsi:type="dcterms:W3CDTF">2007-02-18T20:58:05Z</dcterms:modified>
  <cp:category/>
  <cp:version/>
  <cp:contentType/>
  <cp:contentStatus/>
</cp:coreProperties>
</file>